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rinterSettings/printerSettings1.bin" ContentType="application/vnd.openxmlformats-officedocument.spreadsheetml.printerSettings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sicoquim 1 2021-1\1203\"/>
    </mc:Choice>
  </mc:AlternateContent>
  <xr:revisionPtr revIDLastSave="0" documentId="13_ncr:1_{EC8547AC-8187-4237-B826-FD47EA82BD8E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Isotérmico" sheetId="4" r:id="rId1"/>
    <sheet name="Isobárico" sheetId="5" r:id="rId2"/>
    <sheet name="Isocórico" sheetId="6" r:id="rId3"/>
    <sheet name="Adibático REV" sheetId="7" r:id="rId4"/>
    <sheet name="Ciclos Termodinámicos" sheetId="2" r:id="rId5"/>
    <sheet name="_SSC" sheetId="3" state="veryHidden" r:id="rId6"/>
  </sheets>
  <externalReferences>
    <externalReference r:id="rId7"/>
  </externalReferences>
  <definedNames>
    <definedName name="_Ctrl_1" localSheetId="2" hidden="1">#REF!</definedName>
    <definedName name="_Ctrl_1" hidden="1">#REF!</definedName>
    <definedName name="orden" localSheetId="2">#REF!</definedName>
    <definedName name="orden">#REF!</definedName>
    <definedName name="orden2" localSheetId="2">#REF!</definedName>
    <definedName name="orden2">#REF!</definedName>
    <definedName name="p" localSheetId="2">#REF!</definedName>
    <definedName name="p" localSheetId="0">'[1]Gráfico compresión'!$J$2:$J$13</definedName>
    <definedName name="p">#REF!</definedName>
    <definedName name="presion" localSheetId="2">#REF!</definedName>
    <definedName name="presion" localSheetId="0">'[1]Gráfico de expansión'!$J$2:$J$11</definedName>
    <definedName name="presion">#REF!</definedName>
    <definedName name="vol" localSheetId="2">#REF!</definedName>
    <definedName name="vol" localSheetId="0">'[1]Gráfico de expansión'!$K$2:$K$11</definedName>
    <definedName name="vol">#REF!</definedName>
    <definedName name="volumen" localSheetId="2">#REF!</definedName>
    <definedName name="volumen" localSheetId="0">'[1]Gráfico compresión'!$K$2:$K$13</definedName>
    <definedName name="volumen">#REF!</definedName>
  </definedNames>
  <calcPr calcId="191029"/>
</workbook>
</file>

<file path=xl/calcChain.xml><?xml version="1.0" encoding="utf-8"?>
<calcChain xmlns="http://schemas.openxmlformats.org/spreadsheetml/2006/main">
  <c r="G27" i="2" l="1"/>
  <c r="G25" i="2"/>
  <c r="H27" i="2" l="1"/>
  <c r="H25" i="2"/>
  <c r="B23" i="7" l="1"/>
  <c r="E23" i="7" s="1"/>
  <c r="E21" i="7"/>
  <c r="E18" i="7"/>
  <c r="E17" i="7"/>
  <c r="B15" i="7"/>
  <c r="E13" i="7"/>
  <c r="B12" i="7"/>
  <c r="E12" i="7" s="1"/>
  <c r="F11" i="7"/>
  <c r="E10" i="7"/>
  <c r="E8" i="7"/>
  <c r="B6" i="7"/>
  <c r="E5" i="7"/>
  <c r="E5" i="6"/>
  <c r="B6" i="6"/>
  <c r="E6" i="6" s="1"/>
  <c r="F7" i="6"/>
  <c r="E8" i="6"/>
  <c r="E11" i="6"/>
  <c r="B12" i="6"/>
  <c r="F12" i="6" s="1"/>
  <c r="E13" i="6"/>
  <c r="B15" i="6"/>
  <c r="E17" i="6" s="1"/>
  <c r="F17" i="6" s="1"/>
  <c r="E16" i="6"/>
  <c r="E18" i="6"/>
  <c r="E21" i="6"/>
  <c r="E22" i="6"/>
  <c r="F22" i="6" s="1"/>
  <c r="B23" i="6"/>
  <c r="E23" i="6"/>
  <c r="B23" i="5"/>
  <c r="E23" i="5" s="1"/>
  <c r="E22" i="5"/>
  <c r="F22" i="5" s="1"/>
  <c r="E20" i="5"/>
  <c r="E18" i="5"/>
  <c r="E17" i="5"/>
  <c r="F17" i="5" s="1"/>
  <c r="B15" i="5"/>
  <c r="E15" i="5" s="1"/>
  <c r="E13" i="5"/>
  <c r="B12" i="5"/>
  <c r="E11" i="5" s="1"/>
  <c r="F11" i="5" s="1"/>
  <c r="E10" i="5"/>
  <c r="E8" i="5"/>
  <c r="B6" i="5"/>
  <c r="E6" i="5" s="1"/>
  <c r="F6" i="5" s="1"/>
  <c r="E5" i="5"/>
  <c r="B23" i="4"/>
  <c r="E23" i="4" s="1"/>
  <c r="E20" i="4" s="1"/>
  <c r="E22" i="4"/>
  <c r="F21" i="4"/>
  <c r="E18" i="4"/>
  <c r="E15" i="4" s="1"/>
  <c r="E17" i="4"/>
  <c r="F16" i="4"/>
  <c r="B15" i="4"/>
  <c r="E13" i="4"/>
  <c r="E11" i="4" s="1"/>
  <c r="E12" i="4"/>
  <c r="B12" i="4"/>
  <c r="F10" i="4"/>
  <c r="E8" i="4"/>
  <c r="E6" i="4" s="1"/>
  <c r="E7" i="4"/>
  <c r="B6" i="4"/>
  <c r="F5" i="4"/>
  <c r="E15" i="7" l="1"/>
  <c r="F15" i="7" s="1"/>
  <c r="E22" i="7"/>
  <c r="F22" i="7" s="1"/>
  <c r="E6" i="7"/>
  <c r="F6" i="7" s="1"/>
  <c r="E10" i="6"/>
  <c r="A29" i="2" l="1"/>
  <c r="F5" i="2" l="1"/>
  <c r="F6" i="2" s="1"/>
  <c r="I13" i="2"/>
  <c r="F20" i="2" s="1"/>
  <c r="B6" i="2"/>
  <c r="B5" i="2"/>
  <c r="B4" i="2" l="1"/>
  <c r="D4" i="2"/>
  <c r="F18" i="2" s="1"/>
  <c r="D5" i="2"/>
  <c r="G18" i="2" s="1"/>
  <c r="D6" i="2"/>
  <c r="H18" i="2" s="1"/>
  <c r="B7" i="2"/>
  <c r="D7" i="2"/>
  <c r="F7" i="2" s="1"/>
  <c r="I10" i="2"/>
  <c r="F19" i="2" s="1"/>
  <c r="I12" i="2"/>
  <c r="H19" i="2" s="1"/>
  <c r="I15" i="2"/>
  <c r="H20" i="2" s="1"/>
  <c r="I16" i="2"/>
  <c r="F21" i="2" s="1"/>
  <c r="C26" i="2" s="1"/>
  <c r="A17" i="2"/>
  <c r="I18" i="2"/>
  <c r="H21" i="2" s="1"/>
  <c r="I19" i="2"/>
  <c r="A20" i="2"/>
  <c r="I21" i="2"/>
  <c r="B24" i="2"/>
  <c r="B25" i="2"/>
  <c r="A26" i="2"/>
  <c r="B26" i="2"/>
  <c r="A27" i="2"/>
  <c r="B27" i="2"/>
  <c r="H26" i="2" l="1"/>
  <c r="G15" i="2"/>
  <c r="I26" i="2"/>
  <c r="F26" i="2"/>
  <c r="G14" i="2"/>
  <c r="G12" i="2"/>
  <c r="H24" i="2"/>
  <c r="G13" i="2"/>
  <c r="E25" i="2"/>
  <c r="E26" i="2"/>
  <c r="C27" i="2"/>
  <c r="I29" i="2"/>
  <c r="I30" i="2"/>
  <c r="E27" i="2"/>
  <c r="C25" i="2"/>
  <c r="E24" i="2"/>
  <c r="C24" i="2"/>
  <c r="F24" i="2" s="1"/>
  <c r="I24" i="2" s="1"/>
  <c r="I17" i="2"/>
  <c r="G21" i="2" s="1"/>
  <c r="I11" i="2"/>
  <c r="G19" i="2" s="1"/>
  <c r="D24" i="2" s="1"/>
  <c r="I27" i="2" l="1"/>
  <c r="F27" i="2"/>
  <c r="F25" i="2"/>
  <c r="I25" i="2"/>
  <c r="I14" i="2"/>
  <c r="G20" i="2" s="1"/>
  <c r="D26" i="2" s="1"/>
  <c r="I20" i="2"/>
  <c r="G26" i="2"/>
  <c r="E28" i="2"/>
  <c r="C28" i="2"/>
  <c r="B28" i="2" s="1"/>
  <c r="G32" i="2" s="1"/>
  <c r="D27" i="2"/>
  <c r="I31" i="2"/>
  <c r="I32" i="2"/>
  <c r="I28" i="2" l="1"/>
  <c r="H28" i="2"/>
  <c r="D25" i="2"/>
  <c r="D28" i="2" s="1"/>
  <c r="F28" i="2"/>
  <c r="G24" i="2"/>
  <c r="F31" i="2" l="1"/>
  <c r="F32" i="2" s="1"/>
  <c r="H32" i="2" s="1"/>
  <c r="G28" i="2"/>
</calcChain>
</file>

<file path=xl/sharedStrings.xml><?xml version="1.0" encoding="utf-8"?>
<sst xmlns="http://schemas.openxmlformats.org/spreadsheetml/2006/main" count="313" uniqueCount="86">
  <si>
    <t>Etapa</t>
  </si>
  <si>
    <t>Proceso</t>
  </si>
  <si>
    <t>∆T</t>
  </si>
  <si>
    <t>∆P</t>
  </si>
  <si>
    <t>∆V</t>
  </si>
  <si>
    <t>Ciclo:</t>
  </si>
  <si>
    <r>
      <t xml:space="preserve"> </t>
    </r>
    <r>
      <rPr>
        <sz val="12"/>
        <rFont val="Symbol"/>
        <family val="1"/>
        <charset val="2"/>
      </rPr>
      <t xml:space="preserve">g </t>
    </r>
    <r>
      <rPr>
        <sz val="12"/>
        <rFont val="Arial"/>
        <family val="2"/>
      </rPr>
      <t>=</t>
    </r>
  </si>
  <si>
    <t>cal/mol.K</t>
  </si>
  <si>
    <t>ISÓBARO</t>
  </si>
  <si>
    <t>ISÓCORO</t>
  </si>
  <si>
    <t>ADIABÁTICO</t>
  </si>
  <si>
    <t>No hay</t>
  </si>
  <si>
    <t>Etapa 1ª:</t>
  </si>
  <si>
    <t>Etapa 2ª:</t>
  </si>
  <si>
    <t>Etapa 3ª:</t>
  </si>
  <si>
    <t>Etapa 4ª:</t>
  </si>
  <si>
    <t>de 1 a 2</t>
  </si>
  <si>
    <t>de 2 a 3</t>
  </si>
  <si>
    <t>Punto</t>
  </si>
  <si>
    <t>n =</t>
  </si>
  <si>
    <t>moles</t>
  </si>
  <si>
    <t>ISOTERMO</t>
  </si>
  <si>
    <t>a) Marca e introduce 3 de los 4 datos iniciales:</t>
  </si>
  <si>
    <t>d) Resultados del ciclo termodinámico descrito:</t>
  </si>
  <si>
    <t>∆U (J)</t>
  </si>
  <si>
    <t>Q (J)</t>
  </si>
  <si>
    <t>W (J)</t>
  </si>
  <si>
    <t>T (K)</t>
  </si>
  <si>
    <t xml:space="preserve">c) Selecciona tipo proceso, marca e introduce 2 </t>
  </si>
  <si>
    <t>{"IsHide":false,"HiddenInExcel":false,"SheetId":-1,"Name":"Ciclos Termodinámicos","Guid":"GW0QXL","Index":1,"VisibleRange":"","SheetTheme":{"TabColor":"","BodyColor":"","BodyImage":""}}</t>
  </si>
  <si>
    <t>{"BrowserAndLocation":{"ConversionPath":"C:\\Users\\Usuario\\Documents\\SpreadsheetConverter","SelectedBrowsers":[]},"SpreadsheetServer":{"Username":"","Password":"","ServerUrl":""},"ConfigureSubmitDefault":{"Email":"drjvazque@unam.mx","Free":false,"Advanced":false,"AdvancedSecured":false,"Demo":true},"MessageBubble":{"Close":false,"TopMsg":0},"CustomizeTheme":{"Theme":"C:\\Users\\juan\\AppData\\Roaming\\SpreadsheetConverter\\V9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Select"},"WizardButton":{"Next":"Siguiente","Previous":"Anterior","Cancel":"Cancelar","Finish":"Finalizar"},"ToolbarButton":{"Submit":"Enviar","Print":"","PrintAll":"Print All","Reset":"Reiniciar","Update":"Update","Back":"Back"},"SubmitDialog":{"SubmitDialogHeading":"Submit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</si>
  <si>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3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drjvazque@unam.mx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2,"ChartYAxisFixed":false}</t>
  </si>
  <si>
    <t>Cálculo de ciclos termodinámicos de hasta 4 etapas para gases perfectos o ideales</t>
  </si>
  <si>
    <t xml:space="preserve">b) Introduce </t>
  </si>
  <si>
    <r>
      <t>Cp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 xml:space="preserve"> =</t>
    </r>
  </si>
  <si>
    <r>
      <t>Cv</t>
    </r>
    <r>
      <rPr>
        <sz val="8"/>
        <rFont val="Arial"/>
        <family val="2"/>
      </rPr>
      <t xml:space="preserve"> </t>
    </r>
    <r>
      <rPr>
        <sz val="12"/>
        <rFont val="Arial"/>
        <family val="2"/>
      </rPr>
      <t xml:space="preserve"> =</t>
    </r>
  </si>
  <si>
    <t>∆H (J)</t>
  </si>
  <si>
    <t>p (atm)</t>
  </si>
  <si>
    <t>V (L)</t>
  </si>
  <si>
    <t xml:space="preserve">   datos de los 3 de final de etapa</t>
  </si>
  <si>
    <t>Inserta los datos correspondientes en las celdas de color amarillo</t>
  </si>
  <si>
    <t>Proceso isotérmico en gases de comportamiento perfecto e ideal en sistemas cerrados</t>
  </si>
  <si>
    <t>Instrucción: Insertar en las celdas de color amarillo los valores correspondientes</t>
  </si>
  <si>
    <r>
      <t>Calculando V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</si>
  <si>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proceso</t>
  </si>
  <si>
    <r>
      <t>Calculando  V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</si>
  <si>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0"/>
        <rFont val="Arial"/>
        <family val="2"/>
      </rPr>
      <t>(atm)</t>
    </r>
  </si>
  <si>
    <t>→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</si>
  <si>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(atm)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</si>
  <si>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(L)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</si>
  <si>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(L)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</si>
  <si>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(K)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</si>
  <si>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(K)</t>
    </r>
  </si>
  <si>
    <r>
      <t>n</t>
    </r>
    <r>
      <rPr>
        <vertAlign val="sub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(mol)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</si>
  <si>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(mol)</t>
    </r>
  </si>
  <si>
    <r>
      <t>Calculando T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</si>
  <si>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Calculando p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</si>
  <si>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Calculando  p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</si>
  <si>
    <r>
      <t>Calculando n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</si>
  <si>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R (atmL/molK)</t>
  </si>
  <si>
    <t>Dr. Juan Carlos Vázquez Lira   2020</t>
  </si>
  <si>
    <t>Con apoyo del programa UNAM-DGAPA-PAPIME  PE-200419</t>
  </si>
  <si>
    <t>Proceso isobárico en gases de comportamiento perfecto e ideal en sistemas cerrados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</si>
  <si>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(atm)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</si>
  <si>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(atm)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</si>
  <si>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(L)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</si>
  <si>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(L)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</si>
  <si>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(K)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</si>
  <si>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(K)</t>
    </r>
  </si>
  <si>
    <r>
      <t>n</t>
    </r>
    <r>
      <rPr>
        <b/>
        <vertAlign val="subscript"/>
        <sz val="11"/>
        <rFont val="Calibri"/>
        <family val="2"/>
        <scheme val="minor"/>
      </rPr>
      <t xml:space="preserve">1 </t>
    </r>
    <r>
      <rPr>
        <b/>
        <sz val="11"/>
        <rFont val="Calibri"/>
        <family val="2"/>
        <scheme val="minor"/>
      </rPr>
      <t>(mol)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</si>
  <si>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(mol)</t>
    </r>
  </si>
  <si>
    <r>
      <t>Calculando  T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</si>
  <si>
    <t>Proceso isocórico en gases de comportamiento perfecto e ideal en sistemas cerrados</t>
  </si>
  <si>
    <t>Proceso adiabático reversible en gases de comportamiento perfecto e ideal en sistemas cerrados</t>
  </si>
  <si>
    <r>
      <t>Calculando  V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adiabático</t>
    </r>
  </si>
  <si>
    <t>ɤ</t>
  </si>
  <si>
    <r>
      <t>Calculando  T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adiabática</t>
    </r>
  </si>
  <si>
    <r>
      <t>Calculando  p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 xml:space="preserve"> adiabática</t>
    </r>
  </si>
  <si>
    <r>
      <t>Calculando  T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adiabática</t>
    </r>
  </si>
  <si>
    <t>Cp (cal/molK)</t>
  </si>
  <si>
    <t>Cv (cal/mol/K)</t>
  </si>
  <si>
    <r>
      <t>V</t>
    </r>
    <r>
      <rPr>
        <b/>
        <vertAlign val="sub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/ V</t>
    </r>
    <r>
      <rPr>
        <b/>
        <vertAlign val="subscript"/>
        <sz val="12"/>
        <color theme="1"/>
        <rFont val="Arial"/>
        <family val="2"/>
      </rPr>
      <t>1</t>
    </r>
  </si>
  <si>
    <r>
      <t>V</t>
    </r>
    <r>
      <rPr>
        <b/>
        <vertAlign val="sub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/ V</t>
    </r>
    <r>
      <rPr>
        <b/>
        <vertAlign val="subscript"/>
        <sz val="12"/>
        <color theme="1"/>
        <rFont val="Arial"/>
        <family val="2"/>
      </rPr>
      <t>4</t>
    </r>
  </si>
  <si>
    <r>
      <t>V</t>
    </r>
    <r>
      <rPr>
        <b/>
        <vertAlign val="sub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/ V</t>
    </r>
    <r>
      <rPr>
        <b/>
        <vertAlign val="subscript"/>
        <sz val="12"/>
        <color theme="1"/>
        <rFont val="Arial"/>
        <family val="2"/>
      </rPr>
      <t>2</t>
    </r>
  </si>
  <si>
    <r>
      <t>V</t>
    </r>
    <r>
      <rPr>
        <b/>
        <vertAlign val="subscript"/>
        <sz val="12"/>
        <color theme="1"/>
        <rFont val="Arial"/>
        <family val="2"/>
      </rPr>
      <t>4</t>
    </r>
    <r>
      <rPr>
        <b/>
        <sz val="12"/>
        <color theme="1"/>
        <rFont val="Arial"/>
        <family val="2"/>
      </rPr>
      <t xml:space="preserve"> / V</t>
    </r>
    <r>
      <rPr>
        <b/>
        <vertAlign val="subscript"/>
        <sz val="12"/>
        <color theme="1"/>
        <rFont val="Arial"/>
        <family val="2"/>
      </rPr>
      <t>1</t>
    </r>
  </si>
  <si>
    <t>Simetría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</si>
</sst>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00_ "/>
    <numFmt numFmtId="167" formatCode="0.00_ "/>
    <numFmt numFmtId="168" formatCode="0.0000_ "/>
    <numFmt numFmtId="169" formatCode="0.00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sz val="12"/>
      <name val="Garamond"/>
      <family val="1"/>
    </font>
    <font>
      <b/>
      <sz val="12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sz val="12"/>
      <color indexed="45"/>
      <name val="Arial"/>
      <family val="2"/>
    </font>
    <font>
      <b/>
      <sz val="10"/>
      <color indexed="22"/>
      <name val="Arial"/>
      <family val="2"/>
    </font>
    <font>
      <sz val="12"/>
      <color indexed="22"/>
      <name val="Arial"/>
      <family val="2"/>
    </font>
    <font>
      <sz val="12"/>
      <color indexed="15"/>
      <name val="Arial"/>
      <family val="2"/>
    </font>
    <font>
      <sz val="12"/>
      <color indexed="51"/>
      <name val="Arial"/>
      <family val="2"/>
    </font>
    <font>
      <sz val="12"/>
      <color indexed="11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2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name val="Symbol Tiger"/>
      <family val="1"/>
      <charset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2"/>
      <name val="宋体"/>
      <charset val="134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5" fillId="0" borderId="0" xfId="0" applyFont="1"/>
    <xf numFmtId="0" fontId="5" fillId="2" borderId="0" xfId="0" applyFont="1" applyFill="1" applyBorder="1" applyAlignment="1">
      <alignment horizontal="left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5" fillId="2" borderId="4" xfId="0" applyFont="1" applyFill="1" applyBorder="1"/>
    <xf numFmtId="0" fontId="8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5" xfId="0" applyFont="1" applyFill="1" applyBorder="1"/>
    <xf numFmtId="0" fontId="10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5" fillId="3" borderId="2" xfId="0" applyFont="1" applyFill="1" applyBorder="1"/>
    <xf numFmtId="0" fontId="12" fillId="3" borderId="0" xfId="0" applyFont="1" applyFill="1" applyBorder="1" applyProtection="1">
      <protection locked="0"/>
    </xf>
    <xf numFmtId="0" fontId="12" fillId="3" borderId="0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Protection="1">
      <protection locked="0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/>
    <xf numFmtId="0" fontId="10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9" fillId="5" borderId="1" xfId="0" applyFont="1" applyFill="1" applyBorder="1"/>
    <xf numFmtId="0" fontId="16" fillId="5" borderId="0" xfId="0" applyFont="1" applyFill="1" applyBorder="1" applyProtection="1">
      <protection locked="0"/>
    </xf>
    <xf numFmtId="0" fontId="16" fillId="5" borderId="0" xfId="0" applyFont="1" applyFill="1" applyBorder="1"/>
    <xf numFmtId="0" fontId="10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9" fillId="6" borderId="1" xfId="0" applyFont="1" applyFill="1" applyBorder="1"/>
    <xf numFmtId="0" fontId="17" fillId="6" borderId="0" xfId="0" applyFont="1" applyFill="1" applyBorder="1" applyProtection="1">
      <protection locked="0"/>
    </xf>
    <xf numFmtId="0" fontId="17" fillId="6" borderId="0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left"/>
    </xf>
    <xf numFmtId="0" fontId="14" fillId="2" borderId="19" xfId="0" applyFont="1" applyFill="1" applyBorder="1"/>
    <xf numFmtId="0" fontId="14" fillId="2" borderId="1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28" fillId="2" borderId="0" xfId="0" applyFont="1" applyFill="1" applyBorder="1"/>
    <xf numFmtId="0" fontId="5" fillId="8" borderId="0" xfId="0" applyFont="1" applyFill="1"/>
    <xf numFmtId="0" fontId="4" fillId="2" borderId="1" xfId="0" applyFont="1" applyFill="1" applyBorder="1" applyAlignment="1">
      <alignment horizontal="right"/>
    </xf>
    <xf numFmtId="0" fontId="30" fillId="2" borderId="18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164" fontId="14" fillId="2" borderId="18" xfId="0" applyNumberFormat="1" applyFont="1" applyFill="1" applyBorder="1" applyAlignment="1">
      <alignment horizontal="left"/>
    </xf>
    <xf numFmtId="164" fontId="14" fillId="2" borderId="0" xfId="0" applyNumberFormat="1" applyFont="1" applyFill="1" applyBorder="1"/>
    <xf numFmtId="0" fontId="9" fillId="4" borderId="11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164" fontId="5" fillId="4" borderId="6" xfId="0" applyNumberFormat="1" applyFont="1" applyFill="1" applyBorder="1" applyAlignment="1" applyProtection="1">
      <alignment horizontal="center"/>
      <protection hidden="1"/>
    </xf>
    <xf numFmtId="164" fontId="5" fillId="4" borderId="7" xfId="0" applyNumberFormat="1" applyFont="1" applyFill="1" applyBorder="1" applyAlignment="1" applyProtection="1">
      <alignment horizontal="center"/>
      <protection hidden="1"/>
    </xf>
    <xf numFmtId="0" fontId="9" fillId="5" borderId="11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164" fontId="5" fillId="5" borderId="6" xfId="0" applyNumberFormat="1" applyFont="1" applyFill="1" applyBorder="1" applyAlignment="1" applyProtection="1">
      <alignment horizontal="center"/>
      <protection hidden="1"/>
    </xf>
    <xf numFmtId="164" fontId="5" fillId="5" borderId="7" xfId="0" applyNumberFormat="1" applyFont="1" applyFill="1" applyBorder="1" applyAlignment="1" applyProtection="1">
      <alignment horizontal="center"/>
      <protection hidden="1"/>
    </xf>
    <xf numFmtId="0" fontId="9" fillId="6" borderId="1" xfId="0" applyFont="1" applyFill="1" applyBorder="1" applyAlignment="1" applyProtection="1">
      <alignment horizontal="center"/>
      <protection hidden="1"/>
    </xf>
    <xf numFmtId="0" fontId="5" fillId="6" borderId="6" xfId="0" applyFont="1" applyFill="1" applyBorder="1" applyAlignment="1" applyProtection="1">
      <alignment horizontal="center"/>
      <protection hidden="1"/>
    </xf>
    <xf numFmtId="164" fontId="5" fillId="6" borderId="6" xfId="0" applyNumberFormat="1" applyFont="1" applyFill="1" applyBorder="1" applyAlignment="1" applyProtection="1">
      <alignment horizontal="center"/>
      <protection hidden="1"/>
    </xf>
    <xf numFmtId="164" fontId="5" fillId="6" borderId="7" xfId="0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164" fontId="5" fillId="3" borderId="6" xfId="0" applyNumberFormat="1" applyFont="1" applyFill="1" applyBorder="1" applyAlignment="1" applyProtection="1">
      <alignment horizontal="center"/>
      <protection hidden="1"/>
    </xf>
    <xf numFmtId="164" fontId="5" fillId="3" borderId="7" xfId="0" applyNumberFormat="1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164" fontId="9" fillId="2" borderId="13" xfId="0" applyNumberFormat="1" applyFont="1" applyFill="1" applyBorder="1" applyAlignment="1" applyProtection="1">
      <alignment horizontal="center"/>
      <protection hidden="1"/>
    </xf>
    <xf numFmtId="164" fontId="9" fillId="2" borderId="14" xfId="0" applyNumberFormat="1" applyFont="1" applyFill="1" applyBorder="1" applyAlignment="1" applyProtection="1">
      <alignment horizontal="center"/>
      <protection hidden="1"/>
    </xf>
    <xf numFmtId="0" fontId="18" fillId="2" borderId="11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 horizontal="center"/>
      <protection hidden="1"/>
    </xf>
    <xf numFmtId="0" fontId="21" fillId="2" borderId="11" xfId="0" applyFont="1" applyFill="1" applyBorder="1" applyAlignment="1" applyProtection="1">
      <alignment horizontal="center"/>
      <protection hidden="1"/>
    </xf>
    <xf numFmtId="0" fontId="20" fillId="2" borderId="12" xfId="0" applyFont="1" applyFill="1" applyBorder="1" applyAlignment="1" applyProtection="1">
      <alignment horizontal="center"/>
      <protection hidden="1"/>
    </xf>
    <xf numFmtId="0" fontId="9" fillId="7" borderId="24" xfId="0" applyFont="1" applyFill="1" applyBorder="1" applyAlignment="1" applyProtection="1">
      <alignment horizontal="left"/>
      <protection locked="0"/>
    </xf>
    <xf numFmtId="0" fontId="9" fillId="7" borderId="27" xfId="0" applyFont="1" applyFill="1" applyBorder="1" applyAlignment="1" applyProtection="1">
      <alignment horizontal="left"/>
      <protection locked="0"/>
    </xf>
    <xf numFmtId="0" fontId="9" fillId="7" borderId="28" xfId="0" applyFont="1" applyFill="1" applyBorder="1" applyAlignment="1" applyProtection="1">
      <alignment horizontal="left"/>
      <protection locked="0"/>
    </xf>
    <xf numFmtId="164" fontId="9" fillId="7" borderId="24" xfId="0" applyNumberFormat="1" applyFont="1" applyFill="1" applyBorder="1" applyAlignment="1" applyProtection="1">
      <alignment horizontal="center"/>
      <protection locked="0"/>
    </xf>
    <xf numFmtId="164" fontId="9" fillId="10" borderId="25" xfId="0" applyNumberFormat="1" applyFont="1" applyFill="1" applyBorder="1" applyAlignment="1" applyProtection="1">
      <alignment horizontal="center"/>
      <protection hidden="1"/>
    </xf>
    <xf numFmtId="164" fontId="9" fillId="10" borderId="26" xfId="0" applyNumberFormat="1" applyFont="1" applyFill="1" applyBorder="1" applyAlignment="1" applyProtection="1">
      <alignment horizontal="center"/>
      <protection hidden="1"/>
    </xf>
    <xf numFmtId="164" fontId="18" fillId="2" borderId="6" xfId="0" applyNumberFormat="1" applyFont="1" applyFill="1" applyBorder="1" applyAlignment="1" applyProtection="1">
      <alignment horizontal="center"/>
      <protection hidden="1"/>
    </xf>
    <xf numFmtId="164" fontId="18" fillId="2" borderId="7" xfId="0" applyNumberFormat="1" applyFont="1" applyFill="1" applyBorder="1" applyAlignment="1" applyProtection="1">
      <alignment horizontal="center"/>
      <protection hidden="1"/>
    </xf>
    <xf numFmtId="164" fontId="19" fillId="2" borderId="6" xfId="0" applyNumberFormat="1" applyFont="1" applyFill="1" applyBorder="1" applyAlignment="1" applyProtection="1">
      <alignment horizontal="center"/>
      <protection hidden="1"/>
    </xf>
    <xf numFmtId="164" fontId="19" fillId="2" borderId="7" xfId="0" applyNumberFormat="1" applyFont="1" applyFill="1" applyBorder="1" applyAlignment="1" applyProtection="1">
      <alignment horizontal="center"/>
      <protection hidden="1"/>
    </xf>
    <xf numFmtId="164" fontId="21" fillId="2" borderId="6" xfId="0" applyNumberFormat="1" applyFont="1" applyFill="1" applyBorder="1" applyAlignment="1" applyProtection="1">
      <alignment horizontal="center"/>
      <protection hidden="1"/>
    </xf>
    <xf numFmtId="164" fontId="21" fillId="2" borderId="7" xfId="0" applyNumberFormat="1" applyFont="1" applyFill="1" applyBorder="1" applyAlignment="1" applyProtection="1">
      <alignment horizontal="center"/>
      <protection hidden="1"/>
    </xf>
    <xf numFmtId="164" fontId="20" fillId="2" borderId="13" xfId="0" applyNumberFormat="1" applyFont="1" applyFill="1" applyBorder="1" applyAlignment="1" applyProtection="1">
      <alignment horizontal="center"/>
      <protection hidden="1"/>
    </xf>
    <xf numFmtId="164" fontId="20" fillId="2" borderId="14" xfId="0" applyNumberFormat="1" applyFont="1" applyFill="1" applyBorder="1" applyAlignment="1" applyProtection="1">
      <alignment horizontal="center"/>
      <protection hidden="1"/>
    </xf>
    <xf numFmtId="164" fontId="9" fillId="7" borderId="15" xfId="0" applyNumberFormat="1" applyFont="1" applyFill="1" applyBorder="1" applyAlignment="1" applyProtection="1">
      <alignment horizontal="left"/>
      <protection locked="0"/>
    </xf>
    <xf numFmtId="164" fontId="9" fillId="7" borderId="16" xfId="0" applyNumberFormat="1" applyFont="1" applyFill="1" applyBorder="1" applyAlignment="1" applyProtection="1">
      <alignment horizontal="left"/>
      <protection locked="0"/>
    </xf>
    <xf numFmtId="0" fontId="32" fillId="8" borderId="0" xfId="2" applyFont="1" applyFill="1" applyAlignment="1">
      <alignment vertical="center"/>
    </xf>
    <xf numFmtId="0" fontId="1" fillId="8" borderId="0" xfId="2" applyFill="1"/>
    <xf numFmtId="0" fontId="1" fillId="0" borderId="0" xfId="2"/>
    <xf numFmtId="0" fontId="33" fillId="8" borderId="0" xfId="2" applyFont="1" applyFill="1" applyAlignment="1">
      <alignment vertical="center"/>
    </xf>
    <xf numFmtId="0" fontId="1" fillId="8" borderId="0" xfId="2" applyFill="1" applyAlignment="1">
      <alignment vertical="center"/>
    </xf>
    <xf numFmtId="0" fontId="27" fillId="8" borderId="21" xfId="2" applyFont="1" applyFill="1" applyBorder="1" applyAlignment="1">
      <alignment horizontal="center"/>
    </xf>
    <xf numFmtId="0" fontId="1" fillId="8" borderId="6" xfId="2" applyFill="1" applyBorder="1" applyAlignment="1">
      <alignment horizontal="center" vertical="center"/>
    </xf>
    <xf numFmtId="0" fontId="37" fillId="14" borderId="0" xfId="2" applyFont="1" applyFill="1" applyAlignment="1">
      <alignment horizontal="center" vertical="center"/>
    </xf>
    <xf numFmtId="0" fontId="37" fillId="15" borderId="0" xfId="2" applyFont="1" applyFill="1" applyAlignment="1">
      <alignment horizontal="center" vertical="center"/>
    </xf>
    <xf numFmtId="166" fontId="1" fillId="8" borderId="0" xfId="2" applyNumberFormat="1" applyFill="1" applyAlignment="1">
      <alignment vertical="center"/>
    </xf>
    <xf numFmtId="0" fontId="1" fillId="8" borderId="0" xfId="2" applyFill="1" applyAlignment="1">
      <alignment horizontal="center" vertical="center"/>
    </xf>
    <xf numFmtId="0" fontId="38" fillId="8" borderId="6" xfId="2" applyFont="1" applyFill="1" applyBorder="1" applyAlignment="1">
      <alignment horizontal="center" vertical="center"/>
    </xf>
    <xf numFmtId="2" fontId="1" fillId="8" borderId="0" xfId="2" applyNumberFormat="1" applyFill="1" applyAlignment="1">
      <alignment vertical="center"/>
    </xf>
    <xf numFmtId="167" fontId="27" fillId="8" borderId="21" xfId="2" applyNumberFormat="1" applyFont="1" applyFill="1" applyBorder="1" applyAlignment="1">
      <alignment horizontal="center" vertical="center"/>
    </xf>
    <xf numFmtId="0" fontId="37" fillId="15" borderId="3" xfId="2" applyFont="1" applyFill="1" applyBorder="1" applyAlignment="1">
      <alignment horizontal="center" vertical="center"/>
    </xf>
    <xf numFmtId="0" fontId="1" fillId="8" borderId="2" xfId="2" applyFill="1" applyBorder="1" applyAlignment="1">
      <alignment horizontal="center"/>
    </xf>
    <xf numFmtId="168" fontId="1" fillId="8" borderId="0" xfId="2" applyNumberFormat="1" applyFill="1" applyAlignment="1">
      <alignment horizontal="right" vertical="center"/>
    </xf>
    <xf numFmtId="167" fontId="1" fillId="8" borderId="0" xfId="2" applyNumberFormat="1" applyFill="1" applyAlignment="1">
      <alignment horizontal="right" vertical="center"/>
    </xf>
    <xf numFmtId="0" fontId="38" fillId="8" borderId="0" xfId="2" applyFont="1" applyFill="1" applyAlignment="1" applyProtection="1">
      <alignment horizontal="center" vertical="center"/>
      <protection hidden="1"/>
    </xf>
    <xf numFmtId="0" fontId="1" fillId="8" borderId="0" xfId="2" applyFill="1" applyAlignment="1" applyProtection="1">
      <alignment horizontal="center" vertical="center"/>
      <protection hidden="1"/>
    </xf>
    <xf numFmtId="0" fontId="1" fillId="8" borderId="0" xfId="2" applyFill="1" applyAlignment="1" applyProtection="1">
      <alignment vertical="center"/>
      <protection hidden="1"/>
    </xf>
    <xf numFmtId="167" fontId="1" fillId="8" borderId="0" xfId="2" applyNumberFormat="1" applyFill="1" applyAlignment="1" applyProtection="1">
      <alignment horizontal="right" vertical="center"/>
      <protection hidden="1"/>
    </xf>
    <xf numFmtId="168" fontId="1" fillId="8" borderId="0" xfId="2" applyNumberFormat="1" applyFill="1" applyAlignment="1" applyProtection="1">
      <alignment horizontal="right" vertical="center"/>
      <protection hidden="1"/>
    </xf>
    <xf numFmtId="0" fontId="40" fillId="8" borderId="0" xfId="2" applyFont="1" applyFill="1" applyAlignment="1" applyProtection="1">
      <alignment horizontal="center" vertical="center"/>
      <protection hidden="1"/>
    </xf>
    <xf numFmtId="168" fontId="1" fillId="8" borderId="0" xfId="2" applyNumberFormat="1" applyFill="1" applyAlignment="1">
      <alignment vertical="center"/>
    </xf>
    <xf numFmtId="0" fontId="41" fillId="8" borderId="0" xfId="2" applyFont="1" applyFill="1" applyAlignment="1">
      <alignment horizontal="center" vertical="center"/>
    </xf>
    <xf numFmtId="167" fontId="1" fillId="8" borderId="0" xfId="2" applyNumberFormat="1" applyFill="1" applyAlignment="1">
      <alignment horizontal="center" vertical="center"/>
    </xf>
    <xf numFmtId="2" fontId="1" fillId="8" borderId="0" xfId="2" applyNumberFormat="1" applyFill="1" applyAlignment="1">
      <alignment horizontal="center" vertical="center"/>
    </xf>
    <xf numFmtId="168" fontId="1" fillId="8" borderId="0" xfId="2" applyNumberFormat="1" applyFill="1" applyAlignment="1">
      <alignment horizontal="center" vertical="center"/>
    </xf>
    <xf numFmtId="0" fontId="27" fillId="8" borderId="3" xfId="2" applyFont="1" applyFill="1" applyBorder="1" applyAlignment="1">
      <alignment horizontal="center"/>
    </xf>
    <xf numFmtId="0" fontId="27" fillId="8" borderId="6" xfId="2" applyFont="1" applyFill="1" applyBorder="1" applyAlignment="1">
      <alignment horizontal="center" vertical="center"/>
    </xf>
    <xf numFmtId="165" fontId="27" fillId="7" borderId="6" xfId="2" applyNumberFormat="1" applyFont="1" applyFill="1" applyBorder="1" applyAlignment="1" applyProtection="1">
      <alignment horizontal="center" vertical="center"/>
      <protection locked="0"/>
    </xf>
    <xf numFmtId="0" fontId="37" fillId="18" borderId="0" xfId="2" applyFont="1" applyFill="1" applyAlignment="1">
      <alignment horizontal="center" vertical="center"/>
    </xf>
    <xf numFmtId="0" fontId="42" fillId="8" borderId="6" xfId="2" applyFont="1" applyFill="1" applyBorder="1" applyAlignment="1">
      <alignment horizontal="center" vertical="center"/>
    </xf>
    <xf numFmtId="167" fontId="27" fillId="8" borderId="6" xfId="2" applyNumberFormat="1" applyFont="1" applyFill="1" applyBorder="1" applyAlignment="1">
      <alignment horizontal="center" vertical="center"/>
    </xf>
    <xf numFmtId="0" fontId="1" fillId="8" borderId="23" xfId="2" applyFill="1" applyBorder="1" applyAlignment="1">
      <alignment horizontal="center"/>
    </xf>
    <xf numFmtId="0" fontId="27" fillId="8" borderId="31" xfId="2" applyFont="1" applyFill="1" applyBorder="1" applyAlignment="1">
      <alignment horizontal="center" vertical="center"/>
    </xf>
    <xf numFmtId="165" fontId="27" fillId="7" borderId="31" xfId="2" applyNumberFormat="1" applyFont="1" applyFill="1" applyBorder="1" applyAlignment="1" applyProtection="1">
      <alignment horizontal="center" vertical="center"/>
      <protection locked="0"/>
    </xf>
    <xf numFmtId="0" fontId="44" fillId="8" borderId="31" xfId="2" applyFont="1" applyFill="1" applyBorder="1" applyAlignment="1">
      <alignment horizontal="center" vertical="center"/>
    </xf>
    <xf numFmtId="164" fontId="27" fillId="9" borderId="31" xfId="2" applyNumberFormat="1" applyFont="1" applyFill="1" applyBorder="1" applyAlignment="1">
      <alignment horizontal="center" vertical="center"/>
    </xf>
    <xf numFmtId="0" fontId="42" fillId="8" borderId="30" xfId="2" applyFont="1" applyFill="1" applyBorder="1" applyAlignment="1">
      <alignment horizontal="center" vertical="center"/>
    </xf>
    <xf numFmtId="165" fontId="27" fillId="7" borderId="30" xfId="2" applyNumberFormat="1" applyFont="1" applyFill="1" applyBorder="1" applyAlignment="1" applyProtection="1">
      <alignment horizontal="center" vertical="center"/>
      <protection locked="0"/>
    </xf>
    <xf numFmtId="167" fontId="27" fillId="8" borderId="30" xfId="2" applyNumberFormat="1" applyFont="1" applyFill="1" applyBorder="1" applyAlignment="1">
      <alignment horizontal="center" vertical="center"/>
    </xf>
    <xf numFmtId="169" fontId="27" fillId="9" borderId="0" xfId="2" applyNumberFormat="1" applyFont="1" applyFill="1" applyAlignment="1">
      <alignment horizontal="center" vertical="center"/>
    </xf>
    <xf numFmtId="0" fontId="27" fillId="8" borderId="23" xfId="2" applyFont="1" applyFill="1" applyBorder="1" applyAlignment="1">
      <alignment horizontal="center"/>
    </xf>
    <xf numFmtId="168" fontId="27" fillId="7" borderId="23" xfId="2" applyNumberFormat="1" applyFont="1" applyFill="1" applyBorder="1" applyAlignment="1" applyProtection="1">
      <alignment horizontal="center" vertical="center"/>
      <protection locked="0"/>
    </xf>
    <xf numFmtId="167" fontId="27" fillId="8" borderId="26" xfId="2" applyNumberFormat="1" applyFont="1" applyFill="1" applyBorder="1" applyAlignment="1">
      <alignment horizontal="center" vertical="center"/>
    </xf>
    <xf numFmtId="168" fontId="27" fillId="7" borderId="5" xfId="2" applyNumberFormat="1" applyFont="1" applyFill="1" applyBorder="1" applyAlignment="1" applyProtection="1">
      <alignment horizontal="center" vertical="center"/>
      <protection locked="0"/>
    </xf>
    <xf numFmtId="0" fontId="5" fillId="8" borderId="23" xfId="0" applyFont="1" applyFill="1" applyBorder="1"/>
    <xf numFmtId="9" fontId="9" fillId="2" borderId="5" xfId="1" applyFont="1" applyFill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31" fillId="2" borderId="17" xfId="0" applyFont="1" applyFill="1" applyBorder="1" applyAlignment="1" applyProtection="1">
      <alignment horizontal="center"/>
      <protection hidden="1"/>
    </xf>
    <xf numFmtId="165" fontId="31" fillId="2" borderId="19" xfId="0" applyNumberFormat="1" applyFont="1" applyFill="1" applyBorder="1" applyAlignment="1" applyProtection="1">
      <alignment horizontal="center"/>
      <protection hidden="1"/>
    </xf>
    <xf numFmtId="0" fontId="31" fillId="2" borderId="1" xfId="0" applyFont="1" applyFill="1" applyBorder="1" applyAlignment="1" applyProtection="1">
      <alignment horizontal="center"/>
      <protection hidden="1"/>
    </xf>
    <xf numFmtId="165" fontId="31" fillId="2" borderId="4" xfId="0" applyNumberFormat="1" applyFont="1" applyFill="1" applyBorder="1" applyAlignment="1" applyProtection="1">
      <alignment horizontal="center"/>
      <protection hidden="1"/>
    </xf>
    <xf numFmtId="0" fontId="31" fillId="2" borderId="1" xfId="0" applyFont="1" applyFill="1" applyBorder="1" applyAlignment="1">
      <alignment horizontal="center"/>
    </xf>
    <xf numFmtId="165" fontId="31" fillId="2" borderId="4" xfId="0" applyNumberFormat="1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165" fontId="31" fillId="2" borderId="5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5" fillId="8" borderId="0" xfId="0" applyFont="1" applyFill="1" applyProtection="1">
      <protection hidden="1"/>
    </xf>
    <xf numFmtId="0" fontId="46" fillId="8" borderId="0" xfId="0" applyFont="1" applyFill="1" applyProtection="1">
      <protection hidden="1"/>
    </xf>
    <xf numFmtId="0" fontId="47" fillId="8" borderId="0" xfId="0" applyFont="1" applyFill="1" applyProtection="1">
      <protection hidden="1"/>
    </xf>
    <xf numFmtId="0" fontId="46" fillId="8" borderId="0" xfId="0" applyFont="1" applyFill="1" applyBorder="1" applyProtection="1">
      <protection hidden="1"/>
    </xf>
    <xf numFmtId="0" fontId="5" fillId="8" borderId="0" xfId="0" applyFont="1" applyFill="1" applyBorder="1"/>
    <xf numFmtId="0" fontId="48" fillId="8" borderId="0" xfId="0" applyFont="1" applyFill="1" applyBorder="1" applyProtection="1">
      <protection hidden="1"/>
    </xf>
    <xf numFmtId="165" fontId="27" fillId="9" borderId="6" xfId="2" applyNumberFormat="1" applyFont="1" applyFill="1" applyBorder="1" applyAlignment="1" applyProtection="1">
      <alignment horizontal="center" vertical="center"/>
      <protection hidden="1"/>
    </xf>
    <xf numFmtId="169" fontId="27" fillId="7" borderId="31" xfId="2" applyNumberFormat="1" applyFont="1" applyFill="1" applyBorder="1" applyAlignment="1" applyProtection="1">
      <alignment horizontal="center" vertical="center"/>
      <protection locked="0"/>
    </xf>
    <xf numFmtId="164" fontId="27" fillId="9" borderId="6" xfId="2" applyNumberFormat="1" applyFont="1" applyFill="1" applyBorder="1" applyAlignment="1" applyProtection="1">
      <alignment horizontal="center" vertical="center"/>
      <protection hidden="1"/>
    </xf>
    <xf numFmtId="165" fontId="27" fillId="9" borderId="30" xfId="2" applyNumberFormat="1" applyFont="1" applyFill="1" applyBorder="1" applyAlignment="1" applyProtection="1">
      <alignment horizontal="center" vertical="center"/>
      <protection hidden="1"/>
    </xf>
    <xf numFmtId="164" fontId="27" fillId="9" borderId="31" xfId="2" applyNumberFormat="1" applyFont="1" applyFill="1" applyBorder="1" applyAlignment="1" applyProtection="1">
      <alignment horizontal="center" vertical="center"/>
      <protection hidden="1"/>
    </xf>
    <xf numFmtId="165" fontId="27" fillId="9" borderId="31" xfId="2" applyNumberFormat="1" applyFont="1" applyFill="1" applyBorder="1" applyAlignment="1" applyProtection="1">
      <alignment horizontal="center" vertical="center"/>
      <protection hidden="1"/>
    </xf>
    <xf numFmtId="164" fontId="27" fillId="7" borderId="22" xfId="2" applyNumberFormat="1" applyFont="1" applyFill="1" applyBorder="1" applyAlignment="1" applyProtection="1">
      <alignment horizontal="center"/>
      <protection locked="0"/>
    </xf>
    <xf numFmtId="164" fontId="27" fillId="7" borderId="21" xfId="2" applyNumberFormat="1" applyFont="1" applyFill="1" applyBorder="1" applyAlignment="1" applyProtection="1">
      <alignment horizontal="center"/>
      <protection locked="0"/>
    </xf>
    <xf numFmtId="0" fontId="1" fillId="8" borderId="0" xfId="2" applyFill="1" applyProtection="1">
      <protection hidden="1"/>
    </xf>
    <xf numFmtId="0" fontId="35" fillId="8" borderId="0" xfId="2" applyFont="1" applyFill="1" applyProtection="1">
      <protection hidden="1"/>
    </xf>
    <xf numFmtId="0" fontId="1" fillId="0" borderId="0" xfId="2" applyProtection="1">
      <protection hidden="1"/>
    </xf>
    <xf numFmtId="0" fontId="1" fillId="8" borderId="0" xfId="2" applyFill="1" applyAlignment="1" applyProtection="1">
      <alignment horizontal="left" vertical="center"/>
      <protection hidden="1"/>
    </xf>
    <xf numFmtId="167" fontId="1" fillId="8" borderId="0" xfId="2" applyNumberFormat="1" applyFill="1" applyAlignment="1" applyProtection="1">
      <alignment vertical="center"/>
      <protection hidden="1"/>
    </xf>
    <xf numFmtId="0" fontId="1" fillId="8" borderId="6" xfId="2" applyFill="1" applyBorder="1" applyAlignment="1" applyProtection="1">
      <alignment horizontal="left" vertical="center"/>
      <protection hidden="1"/>
    </xf>
    <xf numFmtId="167" fontId="1" fillId="8" borderId="6" xfId="2" applyNumberFormat="1" applyFill="1" applyBorder="1" applyAlignment="1" applyProtection="1">
      <alignment horizontal="left" vertical="center"/>
      <protection hidden="1"/>
    </xf>
    <xf numFmtId="0" fontId="27" fillId="8" borderId="21" xfId="2" applyFont="1" applyFill="1" applyBorder="1" applyAlignment="1" applyProtection="1">
      <alignment horizontal="center"/>
      <protection hidden="1"/>
    </xf>
    <xf numFmtId="0" fontId="37" fillId="14" borderId="0" xfId="2" applyFont="1" applyFill="1" applyAlignment="1" applyProtection="1">
      <alignment horizontal="center" vertical="center"/>
      <protection hidden="1"/>
    </xf>
    <xf numFmtId="0" fontId="37" fillId="15" borderId="0" xfId="2" applyFont="1" applyFill="1" applyAlignment="1" applyProtection="1">
      <alignment horizontal="center" vertical="center"/>
      <protection hidden="1"/>
    </xf>
    <xf numFmtId="167" fontId="27" fillId="8" borderId="21" xfId="2" applyNumberFormat="1" applyFont="1" applyFill="1" applyBorder="1" applyAlignment="1" applyProtection="1">
      <alignment horizontal="center" vertical="center"/>
      <protection hidden="1"/>
    </xf>
    <xf numFmtId="0" fontId="37" fillId="15" borderId="3" xfId="2" applyFont="1" applyFill="1" applyBorder="1" applyAlignment="1" applyProtection="1">
      <alignment horizontal="center" vertical="center"/>
      <protection hidden="1"/>
    </xf>
    <xf numFmtId="0" fontId="1" fillId="8" borderId="0" xfId="2" applyFill="1" applyAlignment="1">
      <alignment horizontal="left" vertical="center"/>
    </xf>
    <xf numFmtId="0" fontId="27" fillId="8" borderId="29" xfId="2" applyFont="1" applyFill="1" applyBorder="1" applyAlignment="1" applyProtection="1">
      <alignment horizontal="left" vertical="center"/>
      <protection hidden="1"/>
    </xf>
    <xf numFmtId="0" fontId="27" fillId="8" borderId="0" xfId="2" applyFont="1" applyFill="1" applyAlignment="1" applyProtection="1">
      <alignment horizontal="left" vertical="center"/>
      <protection hidden="1"/>
    </xf>
    <xf numFmtId="0" fontId="32" fillId="11" borderId="0" xfId="2" applyFont="1" applyFill="1" applyAlignment="1">
      <alignment horizontal="center" vertical="center"/>
    </xf>
    <xf numFmtId="0" fontId="33" fillId="12" borderId="0" xfId="2" applyFont="1" applyFill="1" applyAlignment="1">
      <alignment horizontal="center" vertical="center"/>
    </xf>
    <xf numFmtId="0" fontId="27" fillId="13" borderId="17" xfId="2" applyFont="1" applyFill="1" applyBorder="1" applyAlignment="1">
      <alignment horizontal="center"/>
    </xf>
    <xf numFmtId="0" fontId="27" fillId="13" borderId="19" xfId="2" applyFont="1" applyFill="1" applyBorder="1" applyAlignment="1">
      <alignment horizontal="center"/>
    </xf>
    <xf numFmtId="0" fontId="27" fillId="8" borderId="29" xfId="2" applyFont="1" applyFill="1" applyBorder="1" applyAlignment="1" applyProtection="1">
      <alignment horizontal="left"/>
      <protection hidden="1"/>
    </xf>
    <xf numFmtId="0" fontId="27" fillId="8" borderId="0" xfId="2" applyFont="1" applyFill="1" applyAlignment="1" applyProtection="1">
      <alignment horizontal="left"/>
      <protection hidden="1"/>
    </xf>
    <xf numFmtId="0" fontId="27" fillId="13" borderId="1" xfId="2" applyFont="1" applyFill="1" applyBorder="1" applyAlignment="1">
      <alignment horizontal="center" vertical="center"/>
    </xf>
    <xf numFmtId="0" fontId="27" fillId="13" borderId="4" xfId="2" applyFont="1" applyFill="1" applyBorder="1" applyAlignment="1">
      <alignment horizontal="center" vertical="center"/>
    </xf>
    <xf numFmtId="0" fontId="27" fillId="13" borderId="1" xfId="2" applyFont="1" applyFill="1" applyBorder="1" applyAlignment="1" applyProtection="1">
      <alignment horizontal="center"/>
      <protection hidden="1"/>
    </xf>
    <xf numFmtId="0" fontId="27" fillId="13" borderId="4" xfId="2" applyFont="1" applyFill="1" applyBorder="1" applyAlignment="1" applyProtection="1">
      <alignment horizontal="center"/>
      <protection hidden="1"/>
    </xf>
    <xf numFmtId="167" fontId="27" fillId="13" borderId="1" xfId="2" applyNumberFormat="1" applyFont="1" applyFill="1" applyBorder="1" applyAlignment="1">
      <alignment horizontal="center" vertical="center"/>
    </xf>
    <xf numFmtId="167" fontId="27" fillId="13" borderId="4" xfId="2" applyNumberFormat="1" applyFont="1" applyFill="1" applyBorder="1" applyAlignment="1">
      <alignment horizontal="center" vertical="center"/>
    </xf>
    <xf numFmtId="0" fontId="27" fillId="16" borderId="0" xfId="2" applyFont="1" applyFill="1" applyAlignment="1">
      <alignment horizontal="center" vertical="center"/>
    </xf>
    <xf numFmtId="0" fontId="27" fillId="13" borderId="0" xfId="2" applyFont="1" applyFill="1" applyAlignment="1">
      <alignment horizontal="center" vertical="center"/>
    </xf>
    <xf numFmtId="0" fontId="32" fillId="17" borderId="17" xfId="2" applyFont="1" applyFill="1" applyBorder="1" applyAlignment="1">
      <alignment horizontal="center" vertical="center"/>
    </xf>
    <xf numFmtId="0" fontId="32" fillId="17" borderId="18" xfId="2" applyFont="1" applyFill="1" applyBorder="1" applyAlignment="1">
      <alignment horizontal="center" vertical="center"/>
    </xf>
    <xf numFmtId="0" fontId="32" fillId="17" borderId="19" xfId="2" applyFont="1" applyFill="1" applyBorder="1" applyAlignment="1">
      <alignment horizontal="center" vertical="center"/>
    </xf>
    <xf numFmtId="0" fontId="32" fillId="17" borderId="1" xfId="2" applyFont="1" applyFill="1" applyBorder="1" applyAlignment="1">
      <alignment horizontal="center" vertical="center"/>
    </xf>
    <xf numFmtId="0" fontId="32" fillId="17" borderId="0" xfId="2" applyFont="1" applyFill="1" applyAlignment="1">
      <alignment horizontal="center" vertical="center"/>
    </xf>
    <xf numFmtId="0" fontId="32" fillId="17" borderId="4" xfId="2" applyFont="1" applyFill="1" applyBorder="1" applyAlignment="1">
      <alignment horizontal="center" vertical="center"/>
    </xf>
    <xf numFmtId="0" fontId="33" fillId="12" borderId="2" xfId="2" applyFont="1" applyFill="1" applyBorder="1" applyAlignment="1">
      <alignment horizontal="center" vertical="center"/>
    </xf>
    <xf numFmtId="0" fontId="33" fillId="12" borderId="3" xfId="2" applyFont="1" applyFill="1" applyBorder="1" applyAlignment="1">
      <alignment horizontal="center" vertical="center"/>
    </xf>
    <xf numFmtId="0" fontId="33" fillId="12" borderId="5" xfId="2" applyFont="1" applyFill="1" applyBorder="1" applyAlignment="1">
      <alignment horizontal="center" vertical="center"/>
    </xf>
    <xf numFmtId="0" fontId="27" fillId="13" borderId="1" xfId="2" applyFont="1" applyFill="1" applyBorder="1" applyAlignment="1">
      <alignment horizontal="center"/>
    </xf>
    <xf numFmtId="0" fontId="27" fillId="13" borderId="4" xfId="2" applyFont="1" applyFill="1" applyBorder="1" applyAlignment="1">
      <alignment horizontal="center"/>
    </xf>
    <xf numFmtId="0" fontId="27" fillId="16" borderId="20" xfId="2" applyFont="1" applyFill="1" applyBorder="1" applyAlignment="1">
      <alignment horizontal="center" vertical="center"/>
    </xf>
    <xf numFmtId="0" fontId="27" fillId="16" borderId="21" xfId="2" applyFont="1" applyFill="1" applyBorder="1" applyAlignment="1">
      <alignment horizontal="center" vertical="center"/>
    </xf>
    <xf numFmtId="0" fontId="27" fillId="16" borderId="22" xfId="2" applyFont="1" applyFill="1" applyBorder="1" applyAlignment="1">
      <alignment horizontal="center" vertical="center"/>
    </xf>
    <xf numFmtId="0" fontId="27" fillId="13" borderId="20" xfId="2" applyFont="1" applyFill="1" applyBorder="1" applyAlignment="1">
      <alignment horizontal="center" vertical="center"/>
    </xf>
    <xf numFmtId="0" fontId="27" fillId="13" borderId="21" xfId="2" applyFont="1" applyFill="1" applyBorder="1" applyAlignment="1">
      <alignment horizontal="center" vertical="center"/>
    </xf>
    <xf numFmtId="0" fontId="27" fillId="13" borderId="22" xfId="2" applyFont="1" applyFill="1" applyBorder="1" applyAlignment="1">
      <alignment horizontal="center" vertical="center"/>
    </xf>
    <xf numFmtId="0" fontId="32" fillId="11" borderId="17" xfId="2" applyFont="1" applyFill="1" applyBorder="1" applyAlignment="1">
      <alignment horizontal="center" vertical="center"/>
    </xf>
    <xf numFmtId="0" fontId="32" fillId="11" borderId="18" xfId="2" applyFont="1" applyFill="1" applyBorder="1" applyAlignment="1">
      <alignment horizontal="center" vertical="center"/>
    </xf>
    <xf numFmtId="0" fontId="32" fillId="11" borderId="19" xfId="2" applyFont="1" applyFill="1" applyBorder="1" applyAlignment="1">
      <alignment horizontal="center" vertical="center"/>
    </xf>
    <xf numFmtId="0" fontId="32" fillId="11" borderId="1" xfId="2" applyFont="1" applyFill="1" applyBorder="1" applyAlignment="1">
      <alignment horizontal="center" vertical="center"/>
    </xf>
    <xf numFmtId="0" fontId="32" fillId="11" borderId="4" xfId="2" applyFont="1" applyFill="1" applyBorder="1" applyAlignment="1">
      <alignment horizontal="center" vertical="center"/>
    </xf>
    <xf numFmtId="0" fontId="33" fillId="19" borderId="2" xfId="2" applyFont="1" applyFill="1" applyBorder="1" applyAlignment="1">
      <alignment horizontal="center" vertical="center"/>
    </xf>
    <xf numFmtId="0" fontId="33" fillId="19" borderId="3" xfId="2" applyFont="1" applyFill="1" applyBorder="1" applyAlignment="1">
      <alignment horizontal="center" vertical="center"/>
    </xf>
    <xf numFmtId="0" fontId="33" fillId="19" borderId="5" xfId="2" applyFont="1" applyFill="1" applyBorder="1" applyAlignment="1">
      <alignment horizontal="center" vertical="center"/>
    </xf>
    <xf numFmtId="0" fontId="27" fillId="13" borderId="20" xfId="2" applyFont="1" applyFill="1" applyBorder="1" applyAlignment="1">
      <alignment horizontal="center"/>
    </xf>
    <xf numFmtId="0" fontId="27" fillId="13" borderId="22" xfId="2" applyFont="1" applyFill="1" applyBorder="1" applyAlignment="1">
      <alignment horizontal="center"/>
    </xf>
    <xf numFmtId="167" fontId="27" fillId="13" borderId="20" xfId="2" applyNumberFormat="1" applyFont="1" applyFill="1" applyBorder="1" applyAlignment="1">
      <alignment horizontal="center" vertical="center"/>
    </xf>
    <xf numFmtId="167" fontId="27" fillId="13" borderId="22" xfId="2" applyNumberFormat="1" applyFont="1" applyFill="1" applyBorder="1" applyAlignment="1">
      <alignment horizontal="center" vertical="center"/>
    </xf>
    <xf numFmtId="0" fontId="27" fillId="11" borderId="20" xfId="2" applyFont="1" applyFill="1" applyBorder="1" applyAlignment="1">
      <alignment horizontal="center" vertical="center"/>
    </xf>
    <xf numFmtId="0" fontId="27" fillId="11" borderId="21" xfId="2" applyFont="1" applyFill="1" applyBorder="1" applyAlignment="1">
      <alignment horizontal="center" vertical="center"/>
    </xf>
    <xf numFmtId="0" fontId="27" fillId="11" borderId="22" xfId="2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30" fillId="2" borderId="22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38" fillId="16" borderId="0" xfId="0" applyFont="1" applyFill="1" applyAlignment="1">
      <alignment horizontal="center"/>
    </xf>
    <xf numFmtId="0" fontId="42" fillId="13" borderId="0" xfId="0" applyFont="1" applyFill="1" applyAlignment="1">
      <alignment horizontal="center"/>
    </xf>
  </cellXfs>
  <cellStyles count="3">
    <cellStyle name="Normal" xfId="0" builtinId="0"/>
    <cellStyle name="Normal 2" xfId="2" xr:uid="{C7C1F051-52BD-455E-923D-5CA6B3D1F27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$4"/>
</file>

<file path=xl/ctrlProps/ctrlProp10.xml><?xml version="1.0" encoding="utf-8"?>
<formControlPr xmlns="http://schemas.microsoft.com/office/spreadsheetml/2009/9/main" objectType="CheckBox" fmlaLink="$C$11"/>
</file>

<file path=xl/ctrlProps/ctrlProp11.xml><?xml version="1.0" encoding="utf-8"?>
<formControlPr xmlns="http://schemas.microsoft.com/office/spreadsheetml/2009/9/main" objectType="CheckBox" checked="Checked" fmlaLink="$C$12"/>
</file>

<file path=xl/ctrlProps/ctrlProp12.xml><?xml version="1.0" encoding="utf-8"?>
<formControlPr xmlns="http://schemas.microsoft.com/office/spreadsheetml/2009/9/main" objectType="CheckBox" checked="Checked" fmlaLink="$C$13"/>
</file>

<file path=xl/ctrlProps/ctrlProp13.xml><?xml version="1.0" encoding="utf-8"?>
<formControlPr xmlns="http://schemas.microsoft.com/office/spreadsheetml/2009/9/main" objectType="CheckBox" fmlaLink="$C$14"/>
</file>

<file path=xl/ctrlProps/ctrlProp14.xml><?xml version="1.0" encoding="utf-8"?>
<formControlPr xmlns="http://schemas.microsoft.com/office/spreadsheetml/2009/9/main" objectType="CheckBox" checked="Checked" fmlaLink="$C$15"/>
</file>

<file path=xl/ctrlProps/ctrlProp15.xml><?xml version="1.0" encoding="utf-8"?>
<formControlPr xmlns="http://schemas.microsoft.com/office/spreadsheetml/2009/9/main" objectType="CheckBox" checked="Checked" fmlaLink="$C$16"/>
</file>

<file path=xl/ctrlProps/ctrlProp16.xml><?xml version="1.0" encoding="utf-8"?>
<formControlPr xmlns="http://schemas.microsoft.com/office/spreadsheetml/2009/9/main" objectType="CheckBox" fmlaLink="$C$17"/>
</file>

<file path=xl/ctrlProps/ctrlProp17.xml><?xml version="1.0" encoding="utf-8"?>
<formControlPr xmlns="http://schemas.microsoft.com/office/spreadsheetml/2009/9/main" objectType="CheckBox" checked="Checked" fmlaLink="$C$18"/>
</file>

<file path=xl/ctrlProps/ctrlProp18.xml><?xml version="1.0" encoding="utf-8"?>
<formControlPr xmlns="http://schemas.microsoft.com/office/spreadsheetml/2009/9/main" objectType="CheckBox" checked="Checked" fmlaLink="$C$19"/>
</file>

<file path=xl/ctrlProps/ctrlProp19.xml><?xml version="1.0" encoding="utf-8"?>
<formControlPr xmlns="http://schemas.microsoft.com/office/spreadsheetml/2009/9/main" objectType="CheckBox" fmlaLink="$C$20"/>
</file>

<file path=xl/ctrlProps/ctrlProp2.xml><?xml version="1.0" encoding="utf-8"?>
<formControlPr xmlns="http://schemas.microsoft.com/office/spreadsheetml/2009/9/main" objectType="CheckBox" checked="Checked" fmlaLink="$A$5"/>
</file>

<file path=xl/ctrlProps/ctrlProp20.xml><?xml version="1.0" encoding="utf-8"?>
<formControlPr xmlns="http://schemas.microsoft.com/office/spreadsheetml/2009/9/main" objectType="CheckBox" checked="Checked" fmlaLink="$C$21"/>
</file>

<file path=xl/ctrlProps/ctrlProp3.xml><?xml version="1.0" encoding="utf-8"?>
<formControlPr xmlns="http://schemas.microsoft.com/office/spreadsheetml/2009/9/main" objectType="CheckBox" fmlaLink="$A$6"/>
</file>

<file path=xl/ctrlProps/ctrlProp4.xml><?xml version="1.0" encoding="utf-8"?>
<formControlPr xmlns="http://schemas.microsoft.com/office/spreadsheetml/2009/9/main" objectType="CheckBox" checked="Checked" fmlaLink="$A$7"/>
</file>

<file path=xl/ctrlProps/ctrlProp5.xml><?xml version="1.0" encoding="utf-8"?>
<formControlPr xmlns="http://schemas.microsoft.com/office/spreadsheetml/2009/9/main" objectType="Drop" dropStyle="combo" dx="22" fmlaLink="B13" fmlaRange="$I$3:$I$6" sel="4" val="0"/>
</file>

<file path=xl/ctrlProps/ctrlProp6.xml><?xml version="1.0" encoding="utf-8"?>
<formControlPr xmlns="http://schemas.microsoft.com/office/spreadsheetml/2009/9/main" objectType="Drop" dropStyle="combo" dx="22" fmlaLink="B19" fmlaRange="$I$3:$I$7" sel="4" val="0"/>
</file>

<file path=xl/ctrlProps/ctrlProp7.xml><?xml version="1.0" encoding="utf-8"?>
<formControlPr xmlns="http://schemas.microsoft.com/office/spreadsheetml/2009/9/main" objectType="Drop" dropStyle="combo" dx="22" fmlaLink="B10" fmlaRange="$I$3:$I$6" sel="1" val="0"/>
</file>

<file path=xl/ctrlProps/ctrlProp8.xml><?xml version="1.0" encoding="utf-8"?>
<formControlPr xmlns="http://schemas.microsoft.com/office/spreadsheetml/2009/9/main" objectType="Drop" dropStyle="combo" dx="22" fmlaLink="B16" fmlaRange="$I$3:$I$6" sel="1" val="0"/>
</file>

<file path=xl/ctrlProps/ctrlProp9.xml><?xml version="1.0" encoding="utf-8"?>
<formControlPr xmlns="http://schemas.microsoft.com/office/spreadsheetml/2009/9/main" objectType="CheckBox" checked="Checked" fmlaLink="$C$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10</xdr:row>
      <xdr:rowOff>57150</xdr:rowOff>
    </xdr:from>
    <xdr:to>
      <xdr:col>6</xdr:col>
      <xdr:colOff>525592</xdr:colOff>
      <xdr:row>14</xdr:row>
      <xdr:rowOff>95250</xdr:rowOff>
    </xdr:to>
    <xdr:pic>
      <xdr:nvPicPr>
        <xdr:cNvPr id="2" name="Imagen 1" descr="Resultado de imagen para fes zaragoz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09800"/>
          <a:ext cx="1011367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390526</xdr:colOff>
      <xdr:row>11</xdr:row>
      <xdr:rowOff>93750</xdr:rowOff>
    </xdr:from>
    <xdr:to>
      <xdr:col>6</xdr:col>
      <xdr:colOff>553387</xdr:colOff>
      <xdr:row>15</xdr:row>
      <xdr:rowOff>76200</xdr:rowOff>
    </xdr:to>
    <xdr:pic>
      <xdr:nvPicPr>
        <xdr:cNvPr id="2" name="Imagen 1" descr="Resultado de imagen para fes zaragoz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6" y="2475000"/>
          <a:ext cx="953436" cy="9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12</xdr:row>
      <xdr:rowOff>73573</xdr:rowOff>
    </xdr:from>
    <xdr:ext cx="825708" cy="793201"/>
    <xdr:pic>
      <xdr:nvPicPr>
        <xdr:cNvPr id="2" name="Imagen 1" descr="Resultado de imagen para fes zaragoz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2359573"/>
          <a:ext cx="825708" cy="793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15</xdr:row>
      <xdr:rowOff>160425</xdr:rowOff>
    </xdr:from>
    <xdr:to>
      <xdr:col>6</xdr:col>
      <xdr:colOff>200962</xdr:colOff>
      <xdr:row>19</xdr:row>
      <xdr:rowOff>142875</xdr:rowOff>
    </xdr:to>
    <xdr:pic>
      <xdr:nvPicPr>
        <xdr:cNvPr id="2" name="Imagen 1" descr="Resultado de imagen para fes zaragoz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6" y="3475125"/>
          <a:ext cx="953436" cy="9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</xdr:row>
          <xdr:rowOff>0</xdr:rowOff>
        </xdr:from>
        <xdr:to>
          <xdr:col>1</xdr:col>
          <xdr:colOff>28575</xdr:colOff>
          <xdr:row>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</xdr:row>
          <xdr:rowOff>180975</xdr:rowOff>
        </xdr:from>
        <xdr:to>
          <xdr:col>1</xdr:col>
          <xdr:colOff>28575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4</xdr:row>
          <xdr:rowOff>180975</xdr:rowOff>
        </xdr:from>
        <xdr:to>
          <xdr:col>1</xdr:col>
          <xdr:colOff>28575</xdr:colOff>
          <xdr:row>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5</xdr:row>
          <xdr:rowOff>171450</xdr:rowOff>
        </xdr:from>
        <xdr:to>
          <xdr:col>1</xdr:col>
          <xdr:colOff>28575</xdr:colOff>
          <xdr:row>6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57150</xdr:rowOff>
        </xdr:from>
        <xdr:to>
          <xdr:col>1</xdr:col>
          <xdr:colOff>1143000</xdr:colOff>
          <xdr:row>13</xdr:row>
          <xdr:rowOff>19050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4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57150</xdr:rowOff>
        </xdr:from>
        <xdr:to>
          <xdr:col>1</xdr:col>
          <xdr:colOff>1143000</xdr:colOff>
          <xdr:row>19</xdr:row>
          <xdr:rowOff>57150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4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57150</xdr:rowOff>
        </xdr:from>
        <xdr:to>
          <xdr:col>1</xdr:col>
          <xdr:colOff>1143000</xdr:colOff>
          <xdr:row>10</xdr:row>
          <xdr:rowOff>47625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4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57150</xdr:rowOff>
        </xdr:from>
        <xdr:to>
          <xdr:col>1</xdr:col>
          <xdr:colOff>1143000</xdr:colOff>
          <xdr:row>16</xdr:row>
          <xdr:rowOff>47625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4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9525</xdr:rowOff>
        </xdr:from>
        <xdr:to>
          <xdr:col>2</xdr:col>
          <xdr:colOff>752475</xdr:colOff>
          <xdr:row>10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4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10</xdr:row>
          <xdr:rowOff>9525</xdr:rowOff>
        </xdr:from>
        <xdr:to>
          <xdr:col>2</xdr:col>
          <xdr:colOff>752475</xdr:colOff>
          <xdr:row>11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4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11</xdr:row>
          <xdr:rowOff>9525</xdr:rowOff>
        </xdr:from>
        <xdr:to>
          <xdr:col>2</xdr:col>
          <xdr:colOff>752475</xdr:colOff>
          <xdr:row>11</xdr:row>
          <xdr:rowOff>228600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4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12</xdr:row>
          <xdr:rowOff>9525</xdr:rowOff>
        </xdr:from>
        <xdr:to>
          <xdr:col>2</xdr:col>
          <xdr:colOff>752475</xdr:colOff>
          <xdr:row>12</xdr:row>
          <xdr:rowOff>228600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4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13</xdr:row>
          <xdr:rowOff>9525</xdr:rowOff>
        </xdr:from>
        <xdr:to>
          <xdr:col>2</xdr:col>
          <xdr:colOff>752475</xdr:colOff>
          <xdr:row>13</xdr:row>
          <xdr:rowOff>228600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4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14</xdr:row>
          <xdr:rowOff>9525</xdr:rowOff>
        </xdr:from>
        <xdr:to>
          <xdr:col>2</xdr:col>
          <xdr:colOff>752475</xdr:colOff>
          <xdr:row>14</xdr:row>
          <xdr:rowOff>228600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4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15</xdr:row>
          <xdr:rowOff>9525</xdr:rowOff>
        </xdr:from>
        <xdr:to>
          <xdr:col>2</xdr:col>
          <xdr:colOff>752475</xdr:colOff>
          <xdr:row>16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4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16</xdr:row>
          <xdr:rowOff>9525</xdr:rowOff>
        </xdr:from>
        <xdr:to>
          <xdr:col>2</xdr:col>
          <xdr:colOff>752475</xdr:colOff>
          <xdr:row>17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4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17</xdr:row>
          <xdr:rowOff>9525</xdr:rowOff>
        </xdr:from>
        <xdr:to>
          <xdr:col>2</xdr:col>
          <xdr:colOff>752475</xdr:colOff>
          <xdr:row>18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4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18</xdr:row>
          <xdr:rowOff>9525</xdr:rowOff>
        </xdr:from>
        <xdr:to>
          <xdr:col>2</xdr:col>
          <xdr:colOff>752475</xdr:colOff>
          <xdr:row>19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4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19</xdr:row>
          <xdr:rowOff>9525</xdr:rowOff>
        </xdr:from>
        <xdr:to>
          <xdr:col>2</xdr:col>
          <xdr:colOff>752475</xdr:colOff>
          <xdr:row>20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4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final: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9525</xdr:rowOff>
        </xdr:from>
        <xdr:to>
          <xdr:col>2</xdr:col>
          <xdr:colOff>752475</xdr:colOff>
          <xdr:row>21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4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final: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153" name="Rectangle 105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SpPr>
          <a:spLocks noChangeArrowheads="1"/>
        </xdr:cNvSpPr>
      </xdr:nvSpPr>
      <xdr:spPr bwMode="auto">
        <a:xfrm>
          <a:off x="0" y="438150"/>
          <a:ext cx="3028950" cy="97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7</xdr:col>
      <xdr:colOff>76200</xdr:colOff>
      <xdr:row>7</xdr:row>
      <xdr:rowOff>152400</xdr:rowOff>
    </xdr:from>
    <xdr:to>
      <xdr:col>8</xdr:col>
      <xdr:colOff>10461</xdr:colOff>
      <xdr:row>12</xdr:row>
      <xdr:rowOff>11025</xdr:rowOff>
    </xdr:to>
    <xdr:pic>
      <xdr:nvPicPr>
        <xdr:cNvPr id="50" name="Imagen 49" descr="Resultado de imagen para fes zaragoza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571625"/>
          <a:ext cx="953436" cy="9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21%20SPreadsheet\Proceso%20isotermic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de variables"/>
      <sheetName val="Expansión o compresión"/>
      <sheetName val="Gráfico compresión"/>
      <sheetName val="Gráfico de expansión"/>
      <sheetName val="_SSC"/>
    </sheetNames>
    <sheetDataSet>
      <sheetData sheetId="0" refreshError="1"/>
      <sheetData sheetId="1" refreshError="1"/>
      <sheetData sheetId="2">
        <row r="2">
          <cell r="J2">
            <v>0.5</v>
          </cell>
          <cell r="K2">
            <v>44.8</v>
          </cell>
        </row>
        <row r="3">
          <cell r="J3">
            <v>1</v>
          </cell>
          <cell r="K3">
            <v>22.4</v>
          </cell>
        </row>
        <row r="4">
          <cell r="J4">
            <v>2</v>
          </cell>
          <cell r="K4">
            <v>11.2</v>
          </cell>
        </row>
        <row r="5">
          <cell r="J5">
            <v>4</v>
          </cell>
          <cell r="K5">
            <v>5.6</v>
          </cell>
        </row>
        <row r="6">
          <cell r="J6">
            <v>5</v>
          </cell>
          <cell r="K6">
            <v>4.4799999999999995</v>
          </cell>
        </row>
        <row r="7">
          <cell r="J7">
            <v>6</v>
          </cell>
          <cell r="K7">
            <v>3.7333333333333329</v>
          </cell>
        </row>
        <row r="8">
          <cell r="J8">
            <v>7</v>
          </cell>
          <cell r="K8">
            <v>3.1999999999999997</v>
          </cell>
        </row>
        <row r="9">
          <cell r="J9">
            <v>8</v>
          </cell>
          <cell r="K9">
            <v>2.8</v>
          </cell>
        </row>
        <row r="10">
          <cell r="J10">
            <v>9</v>
          </cell>
          <cell r="K10">
            <v>2.4888888888888889</v>
          </cell>
        </row>
        <row r="11">
          <cell r="J11">
            <v>10</v>
          </cell>
          <cell r="K11">
            <v>2.2399999999999998</v>
          </cell>
        </row>
        <row r="12">
          <cell r="J12">
            <v>11</v>
          </cell>
          <cell r="K12">
            <v>2.0363636363636362</v>
          </cell>
        </row>
        <row r="13">
          <cell r="J13">
            <v>10</v>
          </cell>
          <cell r="K13">
            <v>2.2400000000000002</v>
          </cell>
        </row>
      </sheetData>
      <sheetData sheetId="3">
        <row r="2">
          <cell r="J2">
            <v>2.5</v>
          </cell>
          <cell r="K2">
            <v>8.9600000000000009</v>
          </cell>
        </row>
        <row r="3">
          <cell r="J3">
            <v>5</v>
          </cell>
          <cell r="K3">
            <v>4.4800000000000004</v>
          </cell>
        </row>
        <row r="4">
          <cell r="J4">
            <v>10</v>
          </cell>
          <cell r="K4">
            <v>2.2400000000000002</v>
          </cell>
        </row>
        <row r="5">
          <cell r="J5">
            <v>15</v>
          </cell>
          <cell r="K5">
            <v>1.4933333333333334</v>
          </cell>
        </row>
        <row r="6">
          <cell r="J6">
            <v>20</v>
          </cell>
          <cell r="K6">
            <v>1.1200000000000001</v>
          </cell>
        </row>
        <row r="7">
          <cell r="J7">
            <v>25</v>
          </cell>
          <cell r="K7">
            <v>0.89600000000000013</v>
          </cell>
        </row>
        <row r="8">
          <cell r="J8">
            <v>30</v>
          </cell>
          <cell r="K8">
            <v>0.7466666666666667</v>
          </cell>
        </row>
        <row r="9">
          <cell r="J9">
            <v>40</v>
          </cell>
          <cell r="K9">
            <v>0.56000000000000005</v>
          </cell>
        </row>
        <row r="10">
          <cell r="J10">
            <v>50</v>
          </cell>
          <cell r="K10">
            <v>0.44800000000000006</v>
          </cell>
        </row>
        <row r="11">
          <cell r="J11">
            <v>60</v>
          </cell>
          <cell r="K11">
            <v>0.37333333333333335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5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customProperty" Target="../customProperty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ABF5-79FD-4B87-9FA4-4D1AF9A5E58E}">
  <dimension ref="A1:AG248"/>
  <sheetViews>
    <sheetView workbookViewId="0">
      <selection activeCell="M13" sqref="M13"/>
    </sheetView>
  </sheetViews>
  <sheetFormatPr baseColWidth="10" defaultRowHeight="15"/>
  <cols>
    <col min="1" max="1" width="10.140625" style="89" customWidth="1"/>
    <col min="2" max="2" width="13.28515625" style="89" customWidth="1"/>
    <col min="3" max="3" width="22" style="89" customWidth="1"/>
    <col min="4" max="4" width="13.42578125" style="89" customWidth="1"/>
    <col min="5" max="5" width="11.140625" style="89" customWidth="1"/>
    <col min="6" max="6" width="11.85546875" style="89" bestFit="1" customWidth="1"/>
    <col min="7" max="16384" width="11.42578125" style="89"/>
  </cols>
  <sheetData>
    <row r="1" spans="1:33" ht="15" customHeight="1">
      <c r="A1" s="178" t="s">
        <v>41</v>
      </c>
      <c r="B1" s="178"/>
      <c r="C1" s="178"/>
      <c r="D1" s="178"/>
      <c r="E1" s="178"/>
      <c r="F1" s="178"/>
      <c r="G1" s="178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15" customHeight="1">
      <c r="A2" s="178"/>
      <c r="B2" s="178"/>
      <c r="C2" s="178"/>
      <c r="D2" s="178"/>
      <c r="E2" s="178"/>
      <c r="F2" s="178"/>
      <c r="G2" s="178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15" customHeight="1" thickBot="1">
      <c r="A3" s="179" t="s">
        <v>42</v>
      </c>
      <c r="B3" s="179"/>
      <c r="C3" s="179"/>
      <c r="D3" s="179"/>
      <c r="E3" s="179"/>
      <c r="F3" s="179"/>
      <c r="G3" s="179"/>
      <c r="H3" s="90"/>
      <c r="I3" s="91"/>
      <c r="J3" s="91"/>
      <c r="K3" s="90"/>
      <c r="L3" s="90"/>
      <c r="M3" s="9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15" customHeight="1" thickBot="1">
      <c r="A4" s="180" t="s">
        <v>43</v>
      </c>
      <c r="B4" s="181"/>
      <c r="C4" s="170" t="s">
        <v>44</v>
      </c>
      <c r="D4" s="180" t="s">
        <v>45</v>
      </c>
      <c r="E4" s="181"/>
      <c r="F4" s="163"/>
      <c r="G4" s="164"/>
      <c r="H4" s="88"/>
      <c r="I4" s="91"/>
      <c r="J4" s="91"/>
      <c r="K4" s="91"/>
      <c r="L4" s="91"/>
      <c r="M4" s="91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8">
      <c r="A5" s="93" t="s">
        <v>46</v>
      </c>
      <c r="B5" s="118">
        <v>1</v>
      </c>
      <c r="C5" s="171" t="s">
        <v>47</v>
      </c>
      <c r="D5" s="168" t="s">
        <v>48</v>
      </c>
      <c r="E5" s="118">
        <v>0.5</v>
      </c>
      <c r="F5" s="182" t="str">
        <f>IF(E5&gt;B5, "compresión", "expansión")</f>
        <v>expansión</v>
      </c>
      <c r="G5" s="183"/>
      <c r="H5" s="88"/>
      <c r="I5" s="91"/>
      <c r="J5" s="91"/>
      <c r="K5" s="91"/>
      <c r="L5" s="91"/>
      <c r="M5" s="91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8">
      <c r="A6" s="93" t="s">
        <v>49</v>
      </c>
      <c r="B6" s="155">
        <f>(B8*B7*C24)/(B5)</f>
        <v>24.6</v>
      </c>
      <c r="C6" s="171" t="s">
        <v>47</v>
      </c>
      <c r="D6" s="168" t="s">
        <v>50</v>
      </c>
      <c r="E6" s="155">
        <f>(E8*E7*C24)/(E5)</f>
        <v>49.2</v>
      </c>
      <c r="F6" s="107"/>
      <c r="G6" s="164"/>
      <c r="H6" s="91"/>
      <c r="I6" s="175"/>
      <c r="J6" s="175"/>
      <c r="K6" s="91"/>
      <c r="L6" s="91"/>
      <c r="M6" s="91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8">
      <c r="A7" s="93" t="s">
        <v>51</v>
      </c>
      <c r="B7" s="118">
        <v>300</v>
      </c>
      <c r="C7" s="172" t="s">
        <v>47</v>
      </c>
      <c r="D7" s="168" t="s">
        <v>52</v>
      </c>
      <c r="E7" s="155">
        <f>B7</f>
        <v>300</v>
      </c>
      <c r="F7" s="107"/>
      <c r="G7" s="107"/>
      <c r="H7" s="91"/>
      <c r="I7" s="96"/>
      <c r="J7" s="97"/>
      <c r="K7" s="91"/>
      <c r="L7" s="91"/>
      <c r="M7" s="91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ht="18.75" thickBot="1">
      <c r="A8" s="98" t="s">
        <v>53</v>
      </c>
      <c r="B8" s="118">
        <v>1</v>
      </c>
      <c r="C8" s="172" t="s">
        <v>47</v>
      </c>
      <c r="D8" s="169" t="s">
        <v>54</v>
      </c>
      <c r="E8" s="155">
        <f>B8</f>
        <v>1</v>
      </c>
      <c r="F8" s="106"/>
      <c r="G8" s="166"/>
      <c r="H8" s="97"/>
      <c r="I8" s="96"/>
      <c r="J8" s="97"/>
      <c r="K8" s="91"/>
      <c r="L8" s="91"/>
      <c r="M8" s="91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ht="18.75" thickBot="1">
      <c r="A9" s="184" t="s">
        <v>55</v>
      </c>
      <c r="B9" s="185"/>
      <c r="C9" s="170" t="s">
        <v>44</v>
      </c>
      <c r="D9" s="186" t="s">
        <v>45</v>
      </c>
      <c r="E9" s="187"/>
      <c r="F9" s="167"/>
      <c r="G9" s="167"/>
      <c r="H9" s="91"/>
      <c r="I9" s="88"/>
      <c r="J9" s="91"/>
      <c r="K9" s="91"/>
      <c r="L9" s="91"/>
      <c r="M9" s="91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8">
      <c r="A10" s="93" t="s">
        <v>46</v>
      </c>
      <c r="B10" s="118">
        <v>0.2</v>
      </c>
      <c r="C10" s="171" t="s">
        <v>47</v>
      </c>
      <c r="D10" s="168" t="s">
        <v>48</v>
      </c>
      <c r="E10" s="118">
        <v>2</v>
      </c>
      <c r="F10" s="176" t="str">
        <f>IF(E10&gt;B10, "compresión", "expansión")</f>
        <v>compresión</v>
      </c>
      <c r="G10" s="177"/>
      <c r="H10" s="99"/>
      <c r="I10" s="88"/>
      <c r="J10" s="91"/>
      <c r="K10" s="91"/>
      <c r="L10" s="91"/>
      <c r="M10" s="9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ht="18">
      <c r="A11" s="93" t="s">
        <v>49</v>
      </c>
      <c r="B11" s="118">
        <v>111.992</v>
      </c>
      <c r="C11" s="171" t="s">
        <v>47</v>
      </c>
      <c r="D11" s="168" t="s">
        <v>50</v>
      </c>
      <c r="E11" s="155">
        <f>(E13*E12*C24)/(E10)</f>
        <v>11.199200000000001</v>
      </c>
      <c r="F11" s="107"/>
      <c r="G11" s="107"/>
      <c r="H11" s="91"/>
      <c r="I11" s="91"/>
      <c r="J11" s="91"/>
      <c r="K11" s="91"/>
      <c r="L11" s="91"/>
      <c r="M11" s="9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3" ht="18">
      <c r="A12" s="93" t="s">
        <v>51</v>
      </c>
      <c r="B12" s="155">
        <f>(B10*B11)/(B13*C24)</f>
        <v>273.15121951219515</v>
      </c>
      <c r="C12" s="172" t="s">
        <v>47</v>
      </c>
      <c r="D12" s="168" t="s">
        <v>52</v>
      </c>
      <c r="E12" s="155">
        <f>B12</f>
        <v>273.15121951219515</v>
      </c>
      <c r="F12" s="107"/>
      <c r="G12" s="107"/>
      <c r="H12" s="91"/>
      <c r="I12" s="91"/>
      <c r="J12" s="91"/>
      <c r="K12" s="91"/>
      <c r="L12" s="91"/>
      <c r="M12" s="91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8.75" thickBot="1">
      <c r="A13" s="98" t="s">
        <v>53</v>
      </c>
      <c r="B13" s="118">
        <v>1</v>
      </c>
      <c r="C13" s="172" t="s">
        <v>47</v>
      </c>
      <c r="D13" s="169" t="s">
        <v>54</v>
      </c>
      <c r="E13" s="155">
        <f>B13</f>
        <v>1</v>
      </c>
      <c r="F13" s="107"/>
      <c r="G13" s="107"/>
      <c r="H13" s="91"/>
      <c r="I13" s="91"/>
      <c r="J13" s="91"/>
      <c r="K13" s="91"/>
      <c r="L13" s="91"/>
      <c r="M13" s="91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3" ht="18.75" thickBot="1">
      <c r="A14" s="184" t="s">
        <v>56</v>
      </c>
      <c r="B14" s="185"/>
      <c r="C14" s="170" t="s">
        <v>44</v>
      </c>
      <c r="D14" s="186" t="s">
        <v>57</v>
      </c>
      <c r="E14" s="187"/>
      <c r="F14" s="107"/>
      <c r="G14" s="107"/>
      <c r="H14" s="91"/>
      <c r="I14" s="91"/>
      <c r="J14" s="91"/>
      <c r="K14" s="91"/>
      <c r="L14" s="91"/>
      <c r="M14" s="9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1:33" ht="18">
      <c r="A15" s="93" t="s">
        <v>46</v>
      </c>
      <c r="B15" s="155">
        <f>(B18*B17*C24)/(B16)</f>
        <v>1</v>
      </c>
      <c r="C15" s="171" t="s">
        <v>47</v>
      </c>
      <c r="D15" s="168" t="s">
        <v>48</v>
      </c>
      <c r="E15" s="155">
        <f>(E18*E17*C24)/(E16)</f>
        <v>4</v>
      </c>
      <c r="F15" s="107"/>
      <c r="G15" s="107"/>
      <c r="H15" s="91"/>
      <c r="I15" s="91"/>
      <c r="J15" s="91"/>
      <c r="K15" s="91"/>
      <c r="L15" s="91"/>
      <c r="M15" s="91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18">
      <c r="A16" s="93" t="s">
        <v>49</v>
      </c>
      <c r="B16" s="118">
        <v>24.6</v>
      </c>
      <c r="C16" s="171" t="s">
        <v>47</v>
      </c>
      <c r="D16" s="168" t="s">
        <v>50</v>
      </c>
      <c r="E16" s="118">
        <v>6.15</v>
      </c>
      <c r="F16" s="176" t="str">
        <f>IF(B16&gt;E16, "compresión", "expansión")</f>
        <v>compresión</v>
      </c>
      <c r="G16" s="177"/>
      <c r="H16" s="91"/>
      <c r="I16" s="91"/>
      <c r="J16" s="91"/>
      <c r="K16" s="91"/>
      <c r="L16" s="91"/>
      <c r="M16" s="91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1:33" ht="18">
      <c r="A17" s="93" t="s">
        <v>51</v>
      </c>
      <c r="B17" s="118">
        <v>300</v>
      </c>
      <c r="C17" s="172" t="s">
        <v>47</v>
      </c>
      <c r="D17" s="168" t="s">
        <v>52</v>
      </c>
      <c r="E17" s="155">
        <f>B17</f>
        <v>300</v>
      </c>
      <c r="F17" s="107"/>
      <c r="G17" s="107"/>
      <c r="H17" s="91"/>
      <c r="I17" s="91"/>
      <c r="J17" s="91"/>
      <c r="K17" s="91"/>
      <c r="L17" s="91"/>
      <c r="M17" s="91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1:33" ht="18.75" thickBot="1">
      <c r="A18" s="98" t="s">
        <v>53</v>
      </c>
      <c r="B18" s="118">
        <v>1</v>
      </c>
      <c r="C18" s="172" t="s">
        <v>47</v>
      </c>
      <c r="D18" s="169" t="s">
        <v>54</v>
      </c>
      <c r="E18" s="155">
        <f>B18</f>
        <v>1</v>
      </c>
      <c r="F18" s="107"/>
      <c r="G18" s="107"/>
      <c r="H18" s="91"/>
      <c r="I18" s="91"/>
      <c r="J18" s="91"/>
      <c r="K18" s="91"/>
      <c r="L18" s="91"/>
      <c r="M18" s="91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1:33" ht="18.75" thickBot="1">
      <c r="A19" s="188" t="s">
        <v>58</v>
      </c>
      <c r="B19" s="189"/>
      <c r="C19" s="173" t="s">
        <v>44</v>
      </c>
      <c r="D19" s="186" t="s">
        <v>57</v>
      </c>
      <c r="E19" s="187"/>
      <c r="F19" s="107"/>
      <c r="G19" s="107"/>
      <c r="H19" s="91"/>
      <c r="I19" s="91"/>
      <c r="J19" s="91"/>
      <c r="K19" s="9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18">
      <c r="A20" s="93" t="s">
        <v>46</v>
      </c>
      <c r="B20" s="118">
        <v>1</v>
      </c>
      <c r="C20" s="171" t="s">
        <v>47</v>
      </c>
      <c r="D20" s="168" t="s">
        <v>48</v>
      </c>
      <c r="E20" s="155">
        <f>(E23*E22*C24)/(E21)</f>
        <v>2</v>
      </c>
      <c r="F20" s="107"/>
      <c r="G20" s="107"/>
      <c r="H20" s="91"/>
      <c r="I20" s="91"/>
      <c r="J20" s="91"/>
      <c r="K20" s="91"/>
      <c r="L20" s="91"/>
      <c r="M20" s="91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1:33" ht="18">
      <c r="A21" s="93" t="s">
        <v>49</v>
      </c>
      <c r="B21" s="118">
        <v>22.4</v>
      </c>
      <c r="C21" s="171" t="s">
        <v>47</v>
      </c>
      <c r="D21" s="168" t="s">
        <v>50</v>
      </c>
      <c r="E21" s="118">
        <v>11.2</v>
      </c>
      <c r="F21" s="176" t="str">
        <f>IF(B21&gt;E21, "compresión", "expansión")</f>
        <v>compresión</v>
      </c>
      <c r="G21" s="177"/>
      <c r="H21" s="91"/>
      <c r="I21" s="91"/>
      <c r="J21" s="91"/>
      <c r="K21" s="91"/>
      <c r="L21" s="91"/>
      <c r="M21" s="91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1:33" ht="18">
      <c r="A22" s="93" t="s">
        <v>51</v>
      </c>
      <c r="B22" s="118">
        <v>273.14999999999998</v>
      </c>
      <c r="C22" s="172" t="s">
        <v>47</v>
      </c>
      <c r="D22" s="168" t="s">
        <v>52</v>
      </c>
      <c r="E22" s="155">
        <f>B22</f>
        <v>273.14999999999998</v>
      </c>
      <c r="F22" s="107"/>
      <c r="G22" s="107"/>
      <c r="H22" s="91"/>
      <c r="I22" s="91"/>
      <c r="J22" s="91"/>
      <c r="K22" s="91"/>
      <c r="L22" s="91"/>
      <c r="M22" s="91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33" ht="18.75" thickBot="1">
      <c r="A23" s="98" t="s">
        <v>53</v>
      </c>
      <c r="B23" s="155">
        <f>(B20*B21)/(C24*B22)</f>
        <v>1.0000758986173057</v>
      </c>
      <c r="C23" s="174" t="s">
        <v>47</v>
      </c>
      <c r="D23" s="169" t="s">
        <v>54</v>
      </c>
      <c r="E23" s="155">
        <f>B23</f>
        <v>1.0000758986173057</v>
      </c>
      <c r="F23" s="107"/>
      <c r="G23" s="107"/>
      <c r="H23" s="91"/>
      <c r="I23" s="91"/>
      <c r="J23" s="91"/>
      <c r="K23" s="91"/>
      <c r="L23" s="91"/>
      <c r="M23" s="91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</row>
    <row r="24" spans="1:33" ht="15.75" thickBot="1">
      <c r="B24" s="102" t="s">
        <v>59</v>
      </c>
      <c r="C24" s="161">
        <v>8.2000000000000003E-2</v>
      </c>
      <c r="D24" s="88"/>
      <c r="E24" s="103"/>
      <c r="F24" s="91"/>
      <c r="G24" s="91"/>
      <c r="H24" s="91"/>
      <c r="I24" s="91"/>
      <c r="J24" s="91"/>
      <c r="K24" s="91"/>
      <c r="L24" s="91"/>
      <c r="M24" s="91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</row>
    <row r="25" spans="1:33">
      <c r="A25" s="88"/>
      <c r="B25" s="88"/>
      <c r="C25" s="91"/>
      <c r="D25" s="104"/>
      <c r="E25" s="103"/>
      <c r="F25" s="91"/>
      <c r="G25" s="91"/>
      <c r="H25" s="91"/>
      <c r="I25" s="91"/>
      <c r="J25" s="91"/>
      <c r="K25" s="91"/>
      <c r="L25" s="91"/>
      <c r="M25" s="91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>
      <c r="A26" s="190" t="s">
        <v>60</v>
      </c>
      <c r="B26" s="190"/>
      <c r="C26" s="190"/>
      <c r="D26" s="190"/>
      <c r="E26" s="190"/>
      <c r="F26" s="190"/>
      <c r="G26" s="190"/>
      <c r="H26" s="91"/>
      <c r="I26" s="91"/>
      <c r="J26" s="91"/>
      <c r="K26" s="91"/>
      <c r="L26" s="91"/>
      <c r="M26" s="91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3">
      <c r="A27" s="91"/>
      <c r="B27" s="97"/>
      <c r="C27" s="104"/>
      <c r="D27" s="104"/>
      <c r="E27" s="103"/>
      <c r="F27" s="91"/>
      <c r="G27" s="91"/>
      <c r="H27" s="91"/>
      <c r="I27" s="91"/>
      <c r="J27" s="91"/>
      <c r="K27" s="91"/>
      <c r="L27" s="91"/>
      <c r="M27" s="91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>
      <c r="A28" s="191" t="s">
        <v>61</v>
      </c>
      <c r="B28" s="191"/>
      <c r="C28" s="191"/>
      <c r="D28" s="191"/>
      <c r="E28" s="191"/>
      <c r="F28" s="191"/>
      <c r="G28" s="191"/>
      <c r="H28" s="91"/>
      <c r="I28" s="91"/>
      <c r="J28" s="91"/>
      <c r="K28" s="91"/>
      <c r="L28" s="91"/>
      <c r="M28" s="91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1:33">
      <c r="A29" s="91"/>
      <c r="B29" s="97"/>
      <c r="C29" s="104"/>
      <c r="D29" s="104"/>
      <c r="E29" s="103"/>
      <c r="F29" s="91"/>
      <c r="G29" s="91"/>
      <c r="H29" s="91"/>
      <c r="I29" s="91"/>
      <c r="J29" s="91"/>
      <c r="K29" s="91"/>
      <c r="L29" s="91"/>
      <c r="M29" s="91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33">
      <c r="A30" s="91"/>
      <c r="B30" s="97"/>
      <c r="C30" s="104"/>
      <c r="D30" s="104"/>
      <c r="E30" s="103"/>
      <c r="F30" s="91"/>
      <c r="G30" s="91"/>
      <c r="H30" s="91"/>
      <c r="I30" s="91"/>
      <c r="J30" s="91"/>
      <c r="K30" s="91"/>
      <c r="L30" s="91"/>
      <c r="M30" s="91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3">
      <c r="A31" s="91"/>
      <c r="B31" s="97"/>
      <c r="C31" s="104"/>
      <c r="D31" s="104"/>
      <c r="E31" s="103"/>
      <c r="F31" s="91"/>
      <c r="G31" s="91"/>
      <c r="H31" s="91"/>
      <c r="I31" s="91"/>
      <c r="J31" s="91"/>
      <c r="K31" s="91"/>
      <c r="L31" s="91"/>
      <c r="M31" s="91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>
      <c r="A32" s="91"/>
      <c r="B32" s="97"/>
      <c r="C32" s="104"/>
      <c r="D32" s="104"/>
      <c r="E32" s="103"/>
      <c r="F32" s="91"/>
      <c r="G32" s="91"/>
      <c r="H32" s="91"/>
      <c r="I32" s="97"/>
      <c r="J32" s="91"/>
      <c r="K32" s="91"/>
      <c r="L32" s="91"/>
      <c r="M32" s="91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3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</row>
    <row r="34" spans="1:33">
      <c r="A34" s="105"/>
      <c r="B34" s="106"/>
      <c r="C34" s="106"/>
      <c r="D34" s="106"/>
      <c r="E34" s="106"/>
      <c r="F34" s="91"/>
      <c r="G34" s="97"/>
      <c r="H34" s="91"/>
      <c r="I34" s="91"/>
      <c r="J34" s="91"/>
      <c r="K34" s="91"/>
      <c r="L34" s="91"/>
      <c r="M34" s="91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>
      <c r="A35" s="107"/>
      <c r="B35" s="106"/>
      <c r="C35" s="108"/>
      <c r="D35" s="108"/>
      <c r="E35" s="109"/>
      <c r="F35" s="91"/>
      <c r="G35" s="91"/>
      <c r="H35" s="91"/>
      <c r="I35" s="91"/>
      <c r="J35" s="91"/>
      <c r="K35" s="91"/>
      <c r="L35" s="91"/>
      <c r="M35" s="91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1:33">
      <c r="A36" s="107"/>
      <c r="B36" s="106"/>
      <c r="C36" s="108"/>
      <c r="D36" s="108"/>
      <c r="E36" s="109"/>
      <c r="F36" s="91"/>
      <c r="G36" s="91"/>
      <c r="H36" s="91"/>
      <c r="I36" s="91"/>
      <c r="J36" s="91"/>
      <c r="K36" s="91"/>
      <c r="L36" s="91"/>
      <c r="M36" s="91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</row>
    <row r="37" spans="1:33">
      <c r="A37" s="107"/>
      <c r="B37" s="106"/>
      <c r="C37" s="108"/>
      <c r="D37" s="108"/>
      <c r="E37" s="109"/>
      <c r="F37" s="91"/>
      <c r="G37" s="91"/>
      <c r="H37" s="91"/>
      <c r="I37" s="91"/>
      <c r="J37" s="91"/>
      <c r="K37" s="91"/>
      <c r="L37" s="91"/>
      <c r="M37" s="91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>
      <c r="A38" s="107"/>
      <c r="B38" s="106"/>
      <c r="C38" s="108"/>
      <c r="D38" s="108"/>
      <c r="E38" s="109"/>
      <c r="F38" s="91"/>
      <c r="G38" s="91"/>
      <c r="H38" s="91"/>
      <c r="I38" s="91"/>
      <c r="J38" s="91"/>
      <c r="K38" s="91"/>
      <c r="L38" s="91"/>
      <c r="M38" s="91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>
      <c r="A39" s="107"/>
      <c r="B39" s="106"/>
      <c r="C39" s="108"/>
      <c r="D39" s="108"/>
      <c r="E39" s="109"/>
      <c r="F39" s="91"/>
      <c r="G39" s="91"/>
      <c r="H39" s="91"/>
      <c r="I39" s="91"/>
      <c r="J39" s="91"/>
      <c r="K39" s="91"/>
      <c r="L39" s="91"/>
      <c r="M39" s="91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>
      <c r="A40" s="107"/>
      <c r="B40" s="106"/>
      <c r="C40" s="108"/>
      <c r="D40" s="108"/>
      <c r="E40" s="109"/>
      <c r="F40" s="91"/>
      <c r="G40" s="91"/>
      <c r="H40" s="91"/>
      <c r="I40" s="91"/>
      <c r="J40" s="91"/>
      <c r="K40" s="91"/>
      <c r="L40" s="91"/>
      <c r="M40" s="91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>
      <c r="A41" s="107"/>
      <c r="B41" s="106"/>
      <c r="C41" s="108"/>
      <c r="D41" s="108"/>
      <c r="E41" s="109"/>
      <c r="F41" s="91"/>
      <c r="G41" s="91"/>
      <c r="H41" s="91"/>
      <c r="I41" s="91"/>
      <c r="J41" s="91"/>
      <c r="K41" s="91"/>
      <c r="L41" s="91"/>
      <c r="M41" s="91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>
      <c r="A42" s="107"/>
      <c r="B42" s="106"/>
      <c r="C42" s="108"/>
      <c r="D42" s="108"/>
      <c r="E42" s="109"/>
      <c r="F42" s="91"/>
      <c r="G42" s="91"/>
      <c r="H42" s="91"/>
      <c r="I42" s="91"/>
      <c r="J42" s="91"/>
      <c r="K42" s="91"/>
      <c r="L42" s="91"/>
      <c r="M42" s="91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>
      <c r="A43" s="107"/>
      <c r="B43" s="106"/>
      <c r="C43" s="108"/>
      <c r="D43" s="108"/>
      <c r="E43" s="109"/>
      <c r="F43" s="91"/>
      <c r="G43" s="91"/>
      <c r="H43" s="91"/>
      <c r="I43" s="91"/>
      <c r="J43" s="91"/>
      <c r="K43" s="91"/>
      <c r="L43" s="91"/>
      <c r="M43" s="91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</row>
    <row r="44" spans="1:33">
      <c r="A44" s="107"/>
      <c r="B44" s="106"/>
      <c r="C44" s="108"/>
      <c r="D44" s="108"/>
      <c r="E44" s="109"/>
      <c r="F44" s="91"/>
      <c r="G44" s="91"/>
      <c r="H44" s="91"/>
      <c r="I44" s="91"/>
      <c r="J44" s="91"/>
      <c r="K44" s="91"/>
      <c r="L44" s="91"/>
      <c r="M44" s="91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>
      <c r="A45" s="107"/>
      <c r="B45" s="106"/>
      <c r="C45" s="108"/>
      <c r="D45" s="108"/>
      <c r="E45" s="109"/>
      <c r="F45" s="91"/>
      <c r="G45" s="91"/>
      <c r="H45" s="91"/>
      <c r="I45" s="91"/>
      <c r="J45" s="91"/>
      <c r="K45" s="91"/>
      <c r="L45" s="91"/>
      <c r="M45" s="91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>
      <c r="A46" s="107"/>
      <c r="B46" s="107"/>
      <c r="C46" s="107"/>
      <c r="D46" s="107"/>
      <c r="E46" s="107"/>
      <c r="F46" s="91"/>
      <c r="G46" s="91"/>
      <c r="H46" s="91"/>
      <c r="I46" s="91"/>
      <c r="J46" s="91"/>
      <c r="K46" s="91"/>
      <c r="L46" s="91"/>
      <c r="M46" s="91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>
      <c r="A47" s="105"/>
      <c r="B47" s="106"/>
      <c r="C47" s="106"/>
      <c r="D47" s="106"/>
      <c r="E47" s="106"/>
      <c r="F47" s="91"/>
      <c r="G47" s="97"/>
      <c r="H47" s="91"/>
      <c r="I47" s="91"/>
      <c r="J47" s="91"/>
      <c r="K47" s="91"/>
      <c r="L47" s="91"/>
      <c r="M47" s="91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>
      <c r="A48" s="107"/>
      <c r="B48" s="106"/>
      <c r="C48" s="108"/>
      <c r="D48" s="108"/>
      <c r="E48" s="109"/>
      <c r="F48" s="91"/>
      <c r="G48" s="91"/>
      <c r="H48" s="91"/>
      <c r="I48" s="91"/>
      <c r="J48" s="91"/>
      <c r="K48" s="91"/>
      <c r="L48" s="91"/>
      <c r="M48" s="91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>
      <c r="A49" s="107"/>
      <c r="B49" s="106"/>
      <c r="C49" s="108"/>
      <c r="D49" s="108"/>
      <c r="E49" s="109"/>
      <c r="F49" s="91"/>
      <c r="G49" s="91"/>
      <c r="H49" s="91"/>
      <c r="I49" s="91"/>
      <c r="J49" s="91"/>
      <c r="K49" s="91"/>
      <c r="L49" s="91"/>
      <c r="M49" s="9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3">
      <c r="A50" s="107"/>
      <c r="B50" s="106"/>
      <c r="C50" s="108"/>
      <c r="D50" s="108"/>
      <c r="E50" s="109"/>
      <c r="F50" s="91"/>
      <c r="G50" s="91"/>
      <c r="H50" s="91"/>
      <c r="I50" s="91"/>
      <c r="J50" s="91"/>
      <c r="K50" s="91"/>
      <c r="L50" s="91"/>
      <c r="M50" s="91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3">
      <c r="A51" s="107"/>
      <c r="B51" s="106"/>
      <c r="C51" s="108"/>
      <c r="D51" s="108"/>
      <c r="E51" s="109"/>
      <c r="F51" s="91"/>
      <c r="G51" s="91"/>
      <c r="H51" s="91"/>
      <c r="I51" s="91"/>
      <c r="J51" s="91"/>
      <c r="K51" s="91"/>
      <c r="L51" s="91"/>
      <c r="M51" s="91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3">
      <c r="A52" s="107"/>
      <c r="B52" s="106"/>
      <c r="C52" s="108"/>
      <c r="D52" s="108"/>
      <c r="E52" s="109"/>
      <c r="F52" s="91"/>
      <c r="G52" s="91"/>
      <c r="H52" s="91"/>
      <c r="I52" s="91"/>
      <c r="J52" s="91"/>
      <c r="K52" s="91"/>
      <c r="L52" s="91"/>
      <c r="M52" s="91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</row>
    <row r="53" spans="1:33">
      <c r="A53" s="107"/>
      <c r="B53" s="106"/>
      <c r="C53" s="108"/>
      <c r="D53" s="108"/>
      <c r="E53" s="109"/>
      <c r="F53" s="91"/>
      <c r="G53" s="91"/>
      <c r="H53" s="91"/>
      <c r="I53" s="91"/>
      <c r="J53" s="91"/>
      <c r="K53" s="91"/>
      <c r="L53" s="91"/>
      <c r="M53" s="91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</row>
    <row r="54" spans="1:33">
      <c r="A54" s="107"/>
      <c r="B54" s="106"/>
      <c r="C54" s="108"/>
      <c r="D54" s="108"/>
      <c r="E54" s="109"/>
      <c r="F54" s="91"/>
      <c r="G54" s="91"/>
      <c r="H54" s="91"/>
      <c r="I54" s="91"/>
      <c r="J54" s="91"/>
      <c r="K54" s="91"/>
      <c r="L54" s="91"/>
      <c r="M54" s="91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</row>
    <row r="55" spans="1:33">
      <c r="A55" s="107"/>
      <c r="B55" s="106"/>
      <c r="C55" s="108"/>
      <c r="D55" s="108"/>
      <c r="E55" s="109"/>
      <c r="F55" s="91"/>
      <c r="G55" s="91"/>
      <c r="H55" s="91"/>
      <c r="I55" s="91"/>
      <c r="J55" s="91"/>
      <c r="K55" s="91"/>
      <c r="L55" s="91"/>
      <c r="M55" s="91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3">
      <c r="A56" s="107"/>
      <c r="B56" s="106"/>
      <c r="C56" s="108"/>
      <c r="D56" s="108"/>
      <c r="E56" s="109"/>
      <c r="F56" s="91"/>
      <c r="G56" s="91"/>
      <c r="H56" s="91"/>
      <c r="I56" s="91"/>
      <c r="J56" s="91"/>
      <c r="K56" s="91"/>
      <c r="L56" s="91"/>
      <c r="M56" s="91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1:33">
      <c r="A57" s="107"/>
      <c r="B57" s="106"/>
      <c r="C57" s="108"/>
      <c r="D57" s="108"/>
      <c r="E57" s="109"/>
      <c r="F57" s="91"/>
      <c r="G57" s="91"/>
      <c r="H57" s="91"/>
      <c r="I57" s="91"/>
      <c r="J57" s="91"/>
      <c r="K57" s="91"/>
      <c r="L57" s="91"/>
      <c r="M57" s="91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>
      <c r="A58" s="107"/>
      <c r="B58" s="106"/>
      <c r="C58" s="108"/>
      <c r="D58" s="108"/>
      <c r="E58" s="109"/>
      <c r="F58" s="91"/>
      <c r="G58" s="91"/>
      <c r="H58" s="91"/>
      <c r="I58" s="91"/>
      <c r="J58" s="91"/>
      <c r="K58" s="91"/>
      <c r="L58" s="91"/>
      <c r="M58" s="91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3">
      <c r="A59" s="107"/>
      <c r="B59" s="107"/>
      <c r="C59" s="107"/>
      <c r="D59" s="107"/>
      <c r="E59" s="107"/>
      <c r="F59" s="91"/>
      <c r="G59" s="91"/>
      <c r="H59" s="91"/>
      <c r="I59" s="91"/>
      <c r="J59" s="91"/>
      <c r="K59" s="91"/>
      <c r="L59" s="91"/>
      <c r="M59" s="91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3">
      <c r="A60" s="105"/>
      <c r="B60" s="106"/>
      <c r="C60" s="106"/>
      <c r="D60" s="106"/>
      <c r="E60" s="106"/>
      <c r="F60" s="91"/>
      <c r="G60" s="97"/>
      <c r="H60" s="91"/>
      <c r="I60" s="91"/>
      <c r="J60" s="91"/>
      <c r="K60" s="91"/>
      <c r="L60" s="91"/>
      <c r="M60" s="91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3">
      <c r="A61" s="107"/>
      <c r="B61" s="106"/>
      <c r="C61" s="108"/>
      <c r="D61" s="108"/>
      <c r="E61" s="109"/>
      <c r="F61" s="91"/>
      <c r="G61" s="91"/>
      <c r="H61" s="91"/>
      <c r="I61" s="91"/>
      <c r="J61" s="91"/>
      <c r="K61" s="91"/>
      <c r="L61" s="91"/>
      <c r="M61" s="91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3">
      <c r="A62" s="107"/>
      <c r="B62" s="106"/>
      <c r="C62" s="108"/>
      <c r="D62" s="108"/>
      <c r="E62" s="109"/>
      <c r="F62" s="91"/>
      <c r="G62" s="91"/>
      <c r="H62" s="91"/>
      <c r="I62" s="91"/>
      <c r="J62" s="91"/>
      <c r="K62" s="91"/>
      <c r="L62" s="91"/>
      <c r="M62" s="91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3">
      <c r="A63" s="107"/>
      <c r="B63" s="106"/>
      <c r="C63" s="108"/>
      <c r="D63" s="108"/>
      <c r="E63" s="109"/>
      <c r="F63" s="91"/>
      <c r="G63" s="91"/>
      <c r="H63" s="91"/>
      <c r="I63" s="91"/>
      <c r="J63" s="91"/>
      <c r="K63" s="91"/>
      <c r="L63" s="91"/>
      <c r="M63" s="91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3">
      <c r="A64" s="107"/>
      <c r="B64" s="106"/>
      <c r="C64" s="108"/>
      <c r="D64" s="108"/>
      <c r="E64" s="109"/>
      <c r="F64" s="91"/>
      <c r="G64" s="91"/>
      <c r="H64" s="91"/>
      <c r="I64" s="91"/>
      <c r="J64" s="91"/>
      <c r="K64" s="91"/>
      <c r="L64" s="91"/>
      <c r="M64" s="91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spans="1:33">
      <c r="A65" s="107"/>
      <c r="B65" s="106"/>
      <c r="C65" s="108"/>
      <c r="D65" s="108"/>
      <c r="E65" s="109"/>
      <c r="F65" s="91"/>
      <c r="G65" s="91"/>
      <c r="H65" s="91"/>
      <c r="I65" s="91"/>
      <c r="J65" s="91"/>
      <c r="K65" s="91"/>
      <c r="L65" s="91"/>
      <c r="M65" s="91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</row>
    <row r="66" spans="1:33">
      <c r="A66" s="107"/>
      <c r="B66" s="106"/>
      <c r="C66" s="108"/>
      <c r="D66" s="108"/>
      <c r="E66" s="109"/>
      <c r="F66" s="91"/>
      <c r="G66" s="91"/>
      <c r="H66" s="91"/>
      <c r="I66" s="91"/>
      <c r="J66" s="91"/>
      <c r="K66" s="91"/>
      <c r="L66" s="91"/>
      <c r="M66" s="91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</row>
    <row r="67" spans="1:33">
      <c r="A67" s="107"/>
      <c r="B67" s="106"/>
      <c r="C67" s="108"/>
      <c r="D67" s="108"/>
      <c r="E67" s="109"/>
      <c r="F67" s="91"/>
      <c r="G67" s="91"/>
      <c r="H67" s="91"/>
      <c r="I67" s="91"/>
      <c r="J67" s="91"/>
      <c r="K67" s="91"/>
      <c r="L67" s="91"/>
      <c r="M67" s="91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</row>
    <row r="68" spans="1:33">
      <c r="A68" s="107"/>
      <c r="B68" s="106"/>
      <c r="C68" s="108"/>
      <c r="D68" s="108"/>
      <c r="E68" s="109"/>
      <c r="F68" s="91"/>
      <c r="G68" s="91"/>
      <c r="H68" s="91"/>
      <c r="I68" s="91"/>
      <c r="J68" s="91"/>
      <c r="K68" s="91"/>
      <c r="L68" s="91"/>
      <c r="M68" s="91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</row>
    <row r="69" spans="1:33">
      <c r="A69" s="107"/>
      <c r="B69" s="106"/>
      <c r="C69" s="108"/>
      <c r="D69" s="108"/>
      <c r="E69" s="109"/>
      <c r="F69" s="91"/>
      <c r="G69" s="91"/>
      <c r="H69" s="91"/>
      <c r="I69" s="91"/>
      <c r="J69" s="91"/>
      <c r="K69" s="91"/>
      <c r="L69" s="91"/>
      <c r="M69" s="91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</row>
    <row r="70" spans="1:33">
      <c r="A70" s="107"/>
      <c r="B70" s="106"/>
      <c r="C70" s="108"/>
      <c r="D70" s="108"/>
      <c r="E70" s="109"/>
      <c r="F70" s="91"/>
      <c r="G70" s="91"/>
      <c r="H70" s="91"/>
      <c r="I70" s="91"/>
      <c r="J70" s="91"/>
      <c r="K70" s="91"/>
      <c r="L70" s="91"/>
      <c r="M70" s="91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</row>
    <row r="71" spans="1:33">
      <c r="A71" s="107"/>
      <c r="B71" s="106"/>
      <c r="C71" s="108"/>
      <c r="D71" s="108"/>
      <c r="E71" s="109"/>
      <c r="F71" s="91"/>
      <c r="G71" s="91"/>
      <c r="H71" s="91"/>
      <c r="I71" s="91"/>
      <c r="J71" s="91"/>
      <c r="K71" s="91"/>
      <c r="L71" s="91"/>
      <c r="M71" s="91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1:33">
      <c r="A72" s="107"/>
      <c r="B72" s="107"/>
      <c r="C72" s="107"/>
      <c r="D72" s="107"/>
      <c r="E72" s="107"/>
      <c r="F72" s="91"/>
      <c r="G72" s="91"/>
      <c r="H72" s="91"/>
      <c r="I72" s="91"/>
      <c r="J72" s="91"/>
      <c r="K72" s="91"/>
      <c r="L72" s="91"/>
      <c r="M72" s="91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</row>
    <row r="73" spans="1:33">
      <c r="A73" s="105"/>
      <c r="B73" s="106"/>
      <c r="C73" s="106"/>
      <c r="D73" s="106"/>
      <c r="E73" s="106"/>
      <c r="F73" s="91"/>
      <c r="G73" s="97"/>
      <c r="H73" s="91"/>
      <c r="I73" s="91"/>
      <c r="J73" s="91"/>
      <c r="K73" s="91"/>
      <c r="L73" s="91"/>
      <c r="M73" s="91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</row>
    <row r="74" spans="1:33">
      <c r="A74" s="107"/>
      <c r="B74" s="106"/>
      <c r="C74" s="108"/>
      <c r="D74" s="108"/>
      <c r="E74" s="109"/>
      <c r="F74" s="91"/>
      <c r="G74" s="91"/>
      <c r="H74" s="91"/>
      <c r="I74" s="91"/>
      <c r="J74" s="91"/>
      <c r="K74" s="91"/>
      <c r="L74" s="91"/>
      <c r="M74" s="91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</row>
    <row r="75" spans="1:33">
      <c r="A75" s="107"/>
      <c r="B75" s="106"/>
      <c r="C75" s="108"/>
      <c r="D75" s="108"/>
      <c r="E75" s="109"/>
      <c r="F75" s="91"/>
      <c r="G75" s="91"/>
      <c r="H75" s="91"/>
      <c r="I75" s="91"/>
      <c r="J75" s="91"/>
      <c r="K75" s="91"/>
      <c r="L75" s="91"/>
      <c r="M75" s="91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</row>
    <row r="76" spans="1:33">
      <c r="A76" s="107"/>
      <c r="B76" s="106"/>
      <c r="C76" s="108"/>
      <c r="D76" s="108"/>
      <c r="E76" s="109"/>
      <c r="F76" s="91"/>
      <c r="G76" s="91"/>
      <c r="H76" s="91"/>
      <c r="I76" s="91"/>
      <c r="J76" s="91"/>
      <c r="K76" s="91"/>
      <c r="L76" s="91"/>
      <c r="M76" s="91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</row>
    <row r="77" spans="1:33">
      <c r="A77" s="107"/>
      <c r="B77" s="106"/>
      <c r="C77" s="108"/>
      <c r="D77" s="108"/>
      <c r="E77" s="109"/>
      <c r="F77" s="91"/>
      <c r="G77" s="91"/>
      <c r="H77" s="91"/>
      <c r="I77" s="91"/>
      <c r="J77" s="91"/>
      <c r="K77" s="91"/>
      <c r="L77" s="91"/>
      <c r="M77" s="91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</row>
    <row r="78" spans="1:33">
      <c r="A78" s="107"/>
      <c r="B78" s="106"/>
      <c r="C78" s="108"/>
      <c r="D78" s="108"/>
      <c r="E78" s="109"/>
      <c r="F78" s="91"/>
      <c r="G78" s="91"/>
      <c r="H78" s="91"/>
      <c r="I78" s="91"/>
      <c r="J78" s="91"/>
      <c r="K78" s="91"/>
      <c r="L78" s="91"/>
      <c r="M78" s="91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</row>
    <row r="79" spans="1:33">
      <c r="A79" s="107"/>
      <c r="B79" s="106"/>
      <c r="C79" s="108"/>
      <c r="D79" s="108"/>
      <c r="E79" s="109"/>
      <c r="F79" s="91"/>
      <c r="G79" s="91"/>
      <c r="H79" s="91"/>
      <c r="I79" s="91"/>
      <c r="J79" s="91"/>
      <c r="K79" s="91"/>
      <c r="L79" s="91"/>
      <c r="M79" s="91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</row>
    <row r="80" spans="1:33">
      <c r="A80" s="107"/>
      <c r="B80" s="106"/>
      <c r="C80" s="108"/>
      <c r="D80" s="108"/>
      <c r="E80" s="109"/>
      <c r="F80" s="91"/>
      <c r="G80" s="91"/>
      <c r="H80" s="91"/>
      <c r="I80" s="91"/>
      <c r="J80" s="91"/>
      <c r="K80" s="91"/>
      <c r="L80" s="91"/>
      <c r="M80" s="91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  <row r="81" spans="1:33">
      <c r="A81" s="107"/>
      <c r="B81" s="106"/>
      <c r="C81" s="108"/>
      <c r="D81" s="108"/>
      <c r="E81" s="109"/>
      <c r="F81" s="91"/>
      <c r="G81" s="91"/>
      <c r="H81" s="91"/>
      <c r="I81" s="91"/>
      <c r="J81" s="91"/>
      <c r="K81" s="91"/>
      <c r="L81" s="91"/>
      <c r="M81" s="91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</row>
    <row r="82" spans="1:33">
      <c r="A82" s="107"/>
      <c r="B82" s="106"/>
      <c r="C82" s="108"/>
      <c r="D82" s="108"/>
      <c r="E82" s="109"/>
      <c r="F82" s="91"/>
      <c r="G82" s="91"/>
      <c r="H82" s="91"/>
      <c r="I82" s="91"/>
      <c r="J82" s="91"/>
      <c r="K82" s="91"/>
      <c r="L82" s="91"/>
      <c r="M82" s="91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</row>
    <row r="83" spans="1:33">
      <c r="A83" s="107"/>
      <c r="B83" s="106"/>
      <c r="C83" s="108"/>
      <c r="D83" s="108"/>
      <c r="E83" s="109"/>
      <c r="F83" s="91"/>
      <c r="G83" s="91"/>
      <c r="H83" s="91"/>
      <c r="I83" s="91"/>
      <c r="J83" s="91"/>
      <c r="K83" s="91"/>
      <c r="L83" s="91"/>
      <c r="M83" s="91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</row>
    <row r="84" spans="1:33">
      <c r="A84" s="107"/>
      <c r="B84" s="106"/>
      <c r="C84" s="108"/>
      <c r="D84" s="108"/>
      <c r="E84" s="109"/>
      <c r="F84" s="91"/>
      <c r="G84" s="91"/>
      <c r="H84" s="91"/>
      <c r="I84" s="91"/>
      <c r="J84" s="91"/>
      <c r="K84" s="91"/>
      <c r="L84" s="91"/>
      <c r="M84" s="91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</row>
    <row r="85" spans="1:33">
      <c r="A85" s="107"/>
      <c r="B85" s="107"/>
      <c r="C85" s="107"/>
      <c r="D85" s="107"/>
      <c r="E85" s="107"/>
      <c r="F85" s="91"/>
      <c r="G85" s="91"/>
      <c r="H85" s="91"/>
      <c r="I85" s="91"/>
      <c r="J85" s="91"/>
      <c r="K85" s="91"/>
      <c r="L85" s="91"/>
      <c r="M85" s="91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</row>
    <row r="86" spans="1:33">
      <c r="A86" s="105"/>
      <c r="B86" s="106"/>
      <c r="C86" s="106"/>
      <c r="D86" s="106"/>
      <c r="E86" s="106"/>
      <c r="F86" s="91"/>
      <c r="G86" s="97"/>
      <c r="H86" s="91"/>
      <c r="I86" s="91"/>
      <c r="J86" s="91"/>
      <c r="K86" s="91"/>
      <c r="L86" s="91"/>
      <c r="M86" s="91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</row>
    <row r="87" spans="1:33">
      <c r="A87" s="107"/>
      <c r="B87" s="106"/>
      <c r="C87" s="108"/>
      <c r="D87" s="108"/>
      <c r="E87" s="109"/>
      <c r="F87" s="91"/>
      <c r="G87" s="91"/>
      <c r="H87" s="91"/>
      <c r="I87" s="91"/>
      <c r="J87" s="91"/>
      <c r="K87" s="91"/>
      <c r="L87" s="91"/>
      <c r="M87" s="91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</row>
    <row r="88" spans="1:33">
      <c r="A88" s="107"/>
      <c r="B88" s="106"/>
      <c r="C88" s="108"/>
      <c r="D88" s="108"/>
      <c r="E88" s="109"/>
      <c r="F88" s="91"/>
      <c r="G88" s="91"/>
      <c r="H88" s="91"/>
      <c r="I88" s="91"/>
      <c r="J88" s="91"/>
      <c r="K88" s="91"/>
      <c r="L88" s="91"/>
      <c r="M88" s="91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</row>
    <row r="89" spans="1:33">
      <c r="A89" s="107"/>
      <c r="B89" s="106"/>
      <c r="C89" s="108"/>
      <c r="D89" s="108"/>
      <c r="E89" s="109"/>
      <c r="F89" s="91"/>
      <c r="G89" s="91"/>
      <c r="H89" s="91"/>
      <c r="I89" s="91"/>
      <c r="J89" s="91"/>
      <c r="K89" s="91"/>
      <c r="L89" s="91"/>
      <c r="M89" s="91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</row>
    <row r="90" spans="1:33">
      <c r="A90" s="107"/>
      <c r="B90" s="106"/>
      <c r="C90" s="108"/>
      <c r="D90" s="108"/>
      <c r="E90" s="109"/>
      <c r="F90" s="91"/>
      <c r="G90" s="91"/>
      <c r="H90" s="91"/>
      <c r="I90" s="91"/>
      <c r="J90" s="91"/>
      <c r="K90" s="91"/>
      <c r="L90" s="91"/>
      <c r="M90" s="91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</row>
    <row r="91" spans="1:33">
      <c r="A91" s="107"/>
      <c r="B91" s="106"/>
      <c r="C91" s="108"/>
      <c r="D91" s="108"/>
      <c r="E91" s="109"/>
      <c r="F91" s="91"/>
      <c r="G91" s="91"/>
      <c r="H91" s="91"/>
      <c r="I91" s="91"/>
      <c r="J91" s="91"/>
      <c r="K91" s="91"/>
      <c r="L91" s="91"/>
      <c r="M91" s="91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</row>
    <row r="92" spans="1:33">
      <c r="A92" s="107"/>
      <c r="B92" s="106"/>
      <c r="C92" s="108"/>
      <c r="D92" s="108"/>
      <c r="E92" s="109"/>
      <c r="F92" s="91"/>
      <c r="G92" s="91"/>
      <c r="H92" s="91"/>
      <c r="I92" s="91"/>
      <c r="J92" s="91"/>
      <c r="K92" s="91"/>
      <c r="L92" s="91"/>
      <c r="M92" s="91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</row>
    <row r="93" spans="1:33">
      <c r="A93" s="107"/>
      <c r="B93" s="106"/>
      <c r="C93" s="108"/>
      <c r="D93" s="108"/>
      <c r="E93" s="109"/>
      <c r="F93" s="91"/>
      <c r="G93" s="91"/>
      <c r="H93" s="91"/>
      <c r="I93" s="91"/>
      <c r="J93" s="91"/>
      <c r="K93" s="91"/>
      <c r="L93" s="91"/>
      <c r="M93" s="91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</row>
    <row r="94" spans="1:33">
      <c r="A94" s="107"/>
      <c r="B94" s="106"/>
      <c r="C94" s="108"/>
      <c r="D94" s="108"/>
      <c r="E94" s="109"/>
      <c r="F94" s="91"/>
      <c r="G94" s="91"/>
      <c r="H94" s="91"/>
      <c r="I94" s="91"/>
      <c r="J94" s="91"/>
      <c r="K94" s="91"/>
      <c r="L94" s="91"/>
      <c r="M94" s="91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>
      <c r="A95" s="107"/>
      <c r="B95" s="106"/>
      <c r="C95" s="108"/>
      <c r="D95" s="108"/>
      <c r="E95" s="109"/>
      <c r="F95" s="91"/>
      <c r="G95" s="91"/>
      <c r="H95" s="91"/>
      <c r="I95" s="91"/>
      <c r="J95" s="91"/>
      <c r="K95" s="91"/>
      <c r="L95" s="91"/>
      <c r="M95" s="91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</row>
    <row r="96" spans="1:33">
      <c r="A96" s="107"/>
      <c r="B96" s="106"/>
      <c r="C96" s="108"/>
      <c r="D96" s="108"/>
      <c r="E96" s="109"/>
      <c r="F96" s="91"/>
      <c r="G96" s="91"/>
      <c r="H96" s="91"/>
      <c r="I96" s="91"/>
      <c r="J96" s="91"/>
      <c r="K96" s="91"/>
      <c r="L96" s="91"/>
      <c r="M96" s="91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>
      <c r="A97" s="107"/>
      <c r="B97" s="106"/>
      <c r="C97" s="108"/>
      <c r="D97" s="108"/>
      <c r="E97" s="109"/>
      <c r="F97" s="91"/>
      <c r="G97" s="91"/>
      <c r="H97" s="91"/>
      <c r="I97" s="91"/>
      <c r="J97" s="91"/>
      <c r="K97" s="91"/>
      <c r="L97" s="91"/>
      <c r="M97" s="91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</row>
    <row r="98" spans="1:33">
      <c r="A98" s="107"/>
      <c r="B98" s="107"/>
      <c r="C98" s="107"/>
      <c r="D98" s="107"/>
      <c r="E98" s="107"/>
      <c r="F98" s="91"/>
      <c r="G98" s="91"/>
      <c r="H98" s="91"/>
      <c r="I98" s="91"/>
      <c r="J98" s="91"/>
      <c r="K98" s="91"/>
      <c r="L98" s="91"/>
      <c r="M98" s="91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</row>
    <row r="99" spans="1:33">
      <c r="A99" s="110"/>
      <c r="B99" s="106"/>
      <c r="C99" s="106"/>
      <c r="D99" s="106"/>
      <c r="E99" s="106"/>
      <c r="F99" s="91"/>
      <c r="G99" s="97"/>
      <c r="H99" s="91"/>
      <c r="I99" s="91"/>
      <c r="J99" s="91"/>
      <c r="K99" s="91"/>
      <c r="L99" s="91"/>
      <c r="M99" s="91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</row>
    <row r="100" spans="1:33">
      <c r="A100" s="107"/>
      <c r="B100" s="106"/>
      <c r="C100" s="108"/>
      <c r="D100" s="108"/>
      <c r="E100" s="109"/>
      <c r="F100" s="91"/>
      <c r="G100" s="91"/>
      <c r="H100" s="91"/>
      <c r="I100" s="91"/>
      <c r="J100" s="91"/>
      <c r="K100" s="91"/>
      <c r="L100" s="91"/>
      <c r="M100" s="91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</row>
    <row r="101" spans="1:33">
      <c r="A101" s="107"/>
      <c r="B101" s="106"/>
      <c r="C101" s="108"/>
      <c r="D101" s="108"/>
      <c r="E101" s="109"/>
      <c r="F101" s="91"/>
      <c r="G101" s="91"/>
      <c r="H101" s="91"/>
      <c r="I101" s="91"/>
      <c r="J101" s="91"/>
      <c r="K101" s="91"/>
      <c r="L101" s="91"/>
      <c r="M101" s="91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</row>
    <row r="102" spans="1:33">
      <c r="A102" s="107"/>
      <c r="B102" s="106"/>
      <c r="C102" s="108"/>
      <c r="D102" s="108"/>
      <c r="E102" s="109"/>
      <c r="F102" s="91"/>
      <c r="G102" s="91"/>
      <c r="H102" s="91"/>
      <c r="I102" s="91"/>
      <c r="J102" s="91"/>
      <c r="K102" s="91"/>
      <c r="L102" s="91"/>
      <c r="M102" s="91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</row>
    <row r="103" spans="1:33">
      <c r="A103" s="107"/>
      <c r="B103" s="106"/>
      <c r="C103" s="108"/>
      <c r="D103" s="108"/>
      <c r="E103" s="109"/>
      <c r="F103" s="91"/>
      <c r="G103" s="91"/>
      <c r="H103" s="91"/>
      <c r="I103" s="91"/>
      <c r="J103" s="91"/>
      <c r="K103" s="91"/>
      <c r="L103" s="91"/>
      <c r="M103" s="91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</row>
    <row r="104" spans="1:33">
      <c r="A104" s="107"/>
      <c r="B104" s="106"/>
      <c r="C104" s="108"/>
      <c r="D104" s="108"/>
      <c r="E104" s="109"/>
      <c r="F104" s="91"/>
      <c r="G104" s="91"/>
      <c r="H104" s="91"/>
      <c r="I104" s="91"/>
      <c r="J104" s="91"/>
      <c r="K104" s="91"/>
      <c r="L104" s="91"/>
      <c r="M104" s="91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</row>
    <row r="105" spans="1:33">
      <c r="A105" s="107"/>
      <c r="B105" s="106"/>
      <c r="C105" s="108"/>
      <c r="D105" s="108"/>
      <c r="E105" s="109"/>
      <c r="F105" s="91"/>
      <c r="G105" s="91"/>
      <c r="H105" s="91"/>
      <c r="I105" s="91"/>
      <c r="J105" s="91"/>
      <c r="K105" s="91"/>
      <c r="L105" s="91"/>
      <c r="M105" s="91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</row>
    <row r="106" spans="1:33">
      <c r="A106" s="107"/>
      <c r="B106" s="106"/>
      <c r="C106" s="108"/>
      <c r="D106" s="108"/>
      <c r="E106" s="109"/>
      <c r="F106" s="91"/>
      <c r="G106" s="91"/>
      <c r="H106" s="91"/>
      <c r="I106" s="91"/>
      <c r="J106" s="91"/>
      <c r="K106" s="91"/>
      <c r="L106" s="91"/>
      <c r="M106" s="91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</row>
    <row r="107" spans="1:33">
      <c r="A107" s="107"/>
      <c r="B107" s="106"/>
      <c r="C107" s="108"/>
      <c r="D107" s="108"/>
      <c r="E107" s="109"/>
      <c r="F107" s="91"/>
      <c r="G107" s="91"/>
      <c r="H107" s="91"/>
      <c r="I107" s="91"/>
      <c r="J107" s="91"/>
      <c r="K107" s="91"/>
      <c r="L107" s="91"/>
      <c r="M107" s="91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</row>
    <row r="108" spans="1:33">
      <c r="A108" s="107"/>
      <c r="B108" s="106"/>
      <c r="C108" s="108"/>
      <c r="D108" s="108"/>
      <c r="E108" s="109"/>
      <c r="F108" s="91"/>
      <c r="G108" s="91"/>
      <c r="H108" s="91"/>
      <c r="I108" s="91"/>
      <c r="J108" s="91"/>
      <c r="K108" s="91"/>
      <c r="L108" s="91"/>
      <c r="M108" s="91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</row>
    <row r="109" spans="1:33">
      <c r="A109" s="107"/>
      <c r="B109" s="106"/>
      <c r="C109" s="108"/>
      <c r="D109" s="108"/>
      <c r="E109" s="109"/>
      <c r="F109" s="91"/>
      <c r="G109" s="91"/>
      <c r="H109" s="91"/>
      <c r="I109" s="91"/>
      <c r="J109" s="91"/>
      <c r="K109" s="91"/>
      <c r="L109" s="91"/>
      <c r="M109" s="9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</row>
    <row r="110" spans="1:33">
      <c r="A110" s="107"/>
      <c r="B110" s="106"/>
      <c r="C110" s="108"/>
      <c r="D110" s="108"/>
      <c r="E110" s="109"/>
      <c r="F110" s="91"/>
      <c r="G110" s="91"/>
      <c r="H110" s="91"/>
      <c r="I110" s="91"/>
      <c r="J110" s="91"/>
      <c r="K110" s="91"/>
      <c r="L110" s="91"/>
      <c r="M110" s="9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</row>
    <row r="111" spans="1:33">
      <c r="A111" s="107"/>
      <c r="B111" s="107"/>
      <c r="C111" s="107"/>
      <c r="D111" s="107"/>
      <c r="E111" s="107"/>
      <c r="F111" s="91"/>
      <c r="G111" s="91"/>
      <c r="H111" s="91"/>
      <c r="I111" s="91"/>
      <c r="J111" s="91"/>
      <c r="K111" s="91"/>
      <c r="L111" s="91"/>
      <c r="M111" s="9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</row>
    <row r="112" spans="1:33">
      <c r="A112" s="110"/>
      <c r="B112" s="106"/>
      <c r="C112" s="106"/>
      <c r="D112" s="106"/>
      <c r="E112" s="106"/>
      <c r="F112" s="91"/>
      <c r="G112" s="97"/>
      <c r="H112" s="91"/>
      <c r="I112" s="91"/>
      <c r="J112" s="91"/>
      <c r="K112" s="91"/>
      <c r="L112" s="91"/>
      <c r="M112" s="9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</row>
    <row r="113" spans="1:33">
      <c r="A113" s="107"/>
      <c r="B113" s="106"/>
      <c r="C113" s="108"/>
      <c r="D113" s="108"/>
      <c r="E113" s="109"/>
      <c r="F113" s="91"/>
      <c r="G113" s="91"/>
      <c r="H113" s="91"/>
      <c r="I113" s="91"/>
      <c r="J113" s="91"/>
      <c r="K113" s="91"/>
      <c r="L113" s="91"/>
      <c r="M113" s="9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</row>
    <row r="114" spans="1:33">
      <c r="A114" s="107"/>
      <c r="B114" s="106"/>
      <c r="C114" s="108"/>
      <c r="D114" s="108"/>
      <c r="E114" s="109"/>
      <c r="F114" s="91"/>
      <c r="G114" s="91"/>
      <c r="H114" s="91"/>
      <c r="I114" s="91"/>
      <c r="J114" s="91"/>
      <c r="K114" s="91"/>
      <c r="L114" s="91"/>
      <c r="M114" s="9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</row>
    <row r="115" spans="1:33">
      <c r="A115" s="107"/>
      <c r="B115" s="106"/>
      <c r="C115" s="108"/>
      <c r="D115" s="108"/>
      <c r="E115" s="109"/>
      <c r="F115" s="91"/>
      <c r="G115" s="91"/>
      <c r="H115" s="91"/>
      <c r="I115" s="91"/>
      <c r="J115" s="91"/>
      <c r="K115" s="91"/>
      <c r="L115" s="91"/>
      <c r="M115" s="91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</row>
    <row r="116" spans="1:33">
      <c r="A116" s="107"/>
      <c r="B116" s="106"/>
      <c r="C116" s="108"/>
      <c r="D116" s="108"/>
      <c r="E116" s="109"/>
      <c r="F116" s="91"/>
      <c r="G116" s="91"/>
      <c r="H116" s="91"/>
      <c r="I116" s="91"/>
      <c r="J116" s="91"/>
      <c r="K116" s="91"/>
      <c r="L116" s="91"/>
      <c r="M116" s="91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</row>
    <row r="117" spans="1:33">
      <c r="A117" s="107"/>
      <c r="B117" s="106"/>
      <c r="C117" s="108"/>
      <c r="D117" s="108"/>
      <c r="E117" s="109"/>
      <c r="F117" s="91"/>
      <c r="G117" s="91"/>
      <c r="H117" s="91"/>
      <c r="I117" s="91"/>
      <c r="J117" s="91"/>
      <c r="K117" s="91"/>
      <c r="L117" s="91"/>
      <c r="M117" s="91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</row>
    <row r="118" spans="1:33">
      <c r="A118" s="107"/>
      <c r="B118" s="106"/>
      <c r="C118" s="108"/>
      <c r="D118" s="108"/>
      <c r="E118" s="109"/>
      <c r="F118" s="91"/>
      <c r="G118" s="91"/>
      <c r="H118" s="91"/>
      <c r="I118" s="91"/>
      <c r="J118" s="91"/>
      <c r="K118" s="91"/>
      <c r="L118" s="91"/>
      <c r="M118" s="91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</row>
    <row r="119" spans="1:33">
      <c r="A119" s="107"/>
      <c r="B119" s="106"/>
      <c r="C119" s="108"/>
      <c r="D119" s="108"/>
      <c r="E119" s="109"/>
      <c r="F119" s="91"/>
      <c r="G119" s="91"/>
      <c r="H119" s="91"/>
      <c r="I119" s="91"/>
      <c r="J119" s="91"/>
      <c r="K119" s="91"/>
      <c r="L119" s="91"/>
      <c r="M119" s="91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</row>
    <row r="120" spans="1:33">
      <c r="A120" s="107"/>
      <c r="B120" s="106"/>
      <c r="C120" s="108"/>
      <c r="D120" s="108"/>
      <c r="E120" s="109"/>
      <c r="F120" s="91"/>
      <c r="G120" s="91"/>
      <c r="H120" s="91"/>
      <c r="I120" s="91"/>
      <c r="J120" s="91"/>
      <c r="K120" s="91"/>
      <c r="L120" s="91"/>
      <c r="M120" s="91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</row>
    <row r="121" spans="1:33">
      <c r="A121" s="107"/>
      <c r="B121" s="106"/>
      <c r="C121" s="108"/>
      <c r="D121" s="108"/>
      <c r="E121" s="109"/>
      <c r="F121" s="91"/>
      <c r="G121" s="91"/>
      <c r="H121" s="91"/>
      <c r="I121" s="91"/>
      <c r="J121" s="91"/>
      <c r="K121" s="91"/>
      <c r="L121" s="91"/>
      <c r="M121" s="91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</row>
    <row r="122" spans="1:33">
      <c r="A122" s="107"/>
      <c r="B122" s="106"/>
      <c r="C122" s="108"/>
      <c r="D122" s="108"/>
      <c r="E122" s="109"/>
      <c r="F122" s="91"/>
      <c r="G122" s="91"/>
      <c r="H122" s="91"/>
      <c r="I122" s="91"/>
      <c r="J122" s="91"/>
      <c r="K122" s="91"/>
      <c r="L122" s="91"/>
      <c r="M122" s="91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</row>
    <row r="123" spans="1:33">
      <c r="A123" s="107"/>
      <c r="B123" s="106"/>
      <c r="C123" s="108"/>
      <c r="D123" s="108"/>
      <c r="E123" s="109"/>
      <c r="F123" s="91"/>
      <c r="G123" s="91"/>
      <c r="H123" s="91"/>
      <c r="I123" s="91"/>
      <c r="J123" s="91"/>
      <c r="K123" s="91"/>
      <c r="L123" s="91"/>
      <c r="M123" s="91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</row>
    <row r="124" spans="1:33">
      <c r="A124" s="107"/>
      <c r="B124" s="107"/>
      <c r="C124" s="107"/>
      <c r="D124" s="107"/>
      <c r="E124" s="107"/>
      <c r="F124" s="91"/>
      <c r="G124" s="91"/>
      <c r="H124" s="91"/>
      <c r="I124" s="91"/>
      <c r="J124" s="91"/>
      <c r="K124" s="91"/>
      <c r="L124" s="91"/>
      <c r="M124" s="91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</row>
    <row r="125" spans="1:33">
      <c r="A125" s="110"/>
      <c r="B125" s="106"/>
      <c r="C125" s="106"/>
      <c r="D125" s="106"/>
      <c r="E125" s="106"/>
      <c r="F125" s="91"/>
      <c r="G125" s="97"/>
      <c r="H125" s="91"/>
      <c r="I125" s="91"/>
      <c r="J125" s="91"/>
      <c r="K125" s="91"/>
      <c r="L125" s="91"/>
      <c r="M125" s="91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</row>
    <row r="126" spans="1:33">
      <c r="A126" s="107"/>
      <c r="B126" s="106"/>
      <c r="C126" s="108"/>
      <c r="D126" s="108"/>
      <c r="E126" s="109"/>
      <c r="F126" s="91"/>
      <c r="G126" s="91"/>
      <c r="H126" s="91"/>
      <c r="I126" s="91"/>
      <c r="J126" s="111"/>
      <c r="K126" s="111"/>
      <c r="L126" s="91"/>
      <c r="M126" s="91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</row>
    <row r="127" spans="1:33">
      <c r="A127" s="107"/>
      <c r="B127" s="106"/>
      <c r="C127" s="108"/>
      <c r="D127" s="108"/>
      <c r="E127" s="109"/>
      <c r="F127" s="91"/>
      <c r="G127" s="91"/>
      <c r="H127" s="91"/>
      <c r="I127" s="91"/>
      <c r="J127" s="111"/>
      <c r="K127" s="111"/>
      <c r="L127" s="91"/>
      <c r="M127" s="91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</row>
    <row r="128" spans="1:33">
      <c r="A128" s="107"/>
      <c r="B128" s="106"/>
      <c r="C128" s="108"/>
      <c r="D128" s="108"/>
      <c r="E128" s="109"/>
      <c r="F128" s="91"/>
      <c r="G128" s="91"/>
      <c r="H128" s="91"/>
      <c r="I128" s="91"/>
      <c r="J128" s="111"/>
      <c r="K128" s="111"/>
      <c r="L128" s="91"/>
      <c r="M128" s="91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</row>
    <row r="129" spans="1:33">
      <c r="A129" s="107"/>
      <c r="B129" s="106"/>
      <c r="C129" s="108"/>
      <c r="D129" s="108"/>
      <c r="E129" s="109"/>
      <c r="F129" s="91"/>
      <c r="G129" s="91"/>
      <c r="H129" s="91"/>
      <c r="I129" s="91"/>
      <c r="J129" s="111"/>
      <c r="K129" s="111"/>
      <c r="L129" s="91"/>
      <c r="M129" s="91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</row>
    <row r="130" spans="1:33">
      <c r="A130" s="107"/>
      <c r="B130" s="106"/>
      <c r="C130" s="108"/>
      <c r="D130" s="108"/>
      <c r="E130" s="109"/>
      <c r="F130" s="91"/>
      <c r="G130" s="91"/>
      <c r="H130" s="91"/>
      <c r="I130" s="91"/>
      <c r="J130" s="111"/>
      <c r="K130" s="111"/>
      <c r="L130" s="91"/>
      <c r="M130" s="91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</row>
    <row r="131" spans="1:33">
      <c r="A131" s="107"/>
      <c r="B131" s="106"/>
      <c r="C131" s="108"/>
      <c r="D131" s="108"/>
      <c r="E131" s="109"/>
      <c r="F131" s="91"/>
      <c r="G131" s="91"/>
      <c r="H131" s="91"/>
      <c r="I131" s="91"/>
      <c r="J131" s="111"/>
      <c r="K131" s="111"/>
      <c r="L131" s="91"/>
      <c r="M131" s="91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</row>
    <row r="132" spans="1:33">
      <c r="A132" s="107"/>
      <c r="B132" s="106"/>
      <c r="C132" s="108"/>
      <c r="D132" s="108"/>
      <c r="E132" s="109"/>
      <c r="F132" s="91"/>
      <c r="G132" s="91"/>
      <c r="H132" s="91"/>
      <c r="I132" s="91"/>
      <c r="J132" s="111"/>
      <c r="K132" s="111"/>
      <c r="L132" s="91"/>
      <c r="M132" s="91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</row>
    <row r="133" spans="1:33">
      <c r="A133" s="107"/>
      <c r="B133" s="106"/>
      <c r="C133" s="108"/>
      <c r="D133" s="108"/>
      <c r="E133" s="109"/>
      <c r="F133" s="91"/>
      <c r="G133" s="91"/>
      <c r="H133" s="91"/>
      <c r="I133" s="91"/>
      <c r="J133" s="111"/>
      <c r="K133" s="111"/>
      <c r="L133" s="91"/>
      <c r="M133" s="91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</row>
    <row r="134" spans="1:33">
      <c r="A134" s="107"/>
      <c r="B134" s="106"/>
      <c r="C134" s="108"/>
      <c r="D134" s="108"/>
      <c r="E134" s="109"/>
      <c r="F134" s="91"/>
      <c r="G134" s="91"/>
      <c r="H134" s="91"/>
      <c r="I134" s="91"/>
      <c r="J134" s="111"/>
      <c r="K134" s="111"/>
      <c r="L134" s="91"/>
      <c r="M134" s="91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</row>
    <row r="135" spans="1:33">
      <c r="A135" s="107"/>
      <c r="B135" s="106"/>
      <c r="C135" s="108"/>
      <c r="D135" s="108"/>
      <c r="E135" s="109"/>
      <c r="F135" s="91"/>
      <c r="G135" s="91"/>
      <c r="H135" s="91"/>
      <c r="I135" s="91"/>
      <c r="J135" s="111"/>
      <c r="K135" s="111"/>
      <c r="L135" s="91"/>
      <c r="M135" s="91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</row>
    <row r="136" spans="1:33">
      <c r="A136" s="107"/>
      <c r="B136" s="106"/>
      <c r="C136" s="108"/>
      <c r="D136" s="108"/>
      <c r="E136" s="109"/>
      <c r="F136" s="91"/>
      <c r="G136" s="91"/>
      <c r="H136" s="91"/>
      <c r="I136" s="91"/>
      <c r="J136" s="91"/>
      <c r="K136" s="91"/>
      <c r="L136" s="91"/>
      <c r="M136" s="91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</row>
    <row r="137" spans="1:3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</row>
    <row r="138" spans="1:3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</row>
    <row r="139" spans="1:33">
      <c r="A139" s="91"/>
      <c r="B139" s="97"/>
      <c r="C139" s="97"/>
      <c r="D139" s="112"/>
      <c r="E139" s="112"/>
      <c r="F139" s="91"/>
      <c r="G139" s="91"/>
      <c r="H139" s="91"/>
      <c r="I139" s="91"/>
      <c r="J139" s="91"/>
      <c r="K139" s="91"/>
      <c r="L139" s="91"/>
      <c r="M139" s="91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</row>
    <row r="140" spans="1:33">
      <c r="A140" s="91"/>
      <c r="B140" s="113"/>
      <c r="C140" s="114"/>
      <c r="D140" s="97"/>
      <c r="E140" s="97"/>
      <c r="F140" s="91"/>
      <c r="G140" s="91"/>
      <c r="H140" s="91"/>
      <c r="I140" s="91"/>
      <c r="J140" s="91"/>
      <c r="K140" s="91"/>
      <c r="L140" s="91"/>
      <c r="M140" s="91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</row>
    <row r="141" spans="1:33">
      <c r="A141" s="91"/>
      <c r="B141" s="113"/>
      <c r="C141" s="113"/>
      <c r="D141" s="115"/>
      <c r="E141" s="115"/>
      <c r="F141" s="91"/>
      <c r="G141" s="91"/>
      <c r="H141" s="91"/>
      <c r="I141" s="91"/>
      <c r="J141" s="91"/>
      <c r="K141" s="91"/>
      <c r="L141" s="91"/>
      <c r="M141" s="91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</row>
    <row r="142" spans="1:33">
      <c r="A142" s="91"/>
      <c r="B142" s="113"/>
      <c r="C142" s="113"/>
      <c r="D142" s="115"/>
      <c r="E142" s="115"/>
      <c r="F142" s="91"/>
      <c r="G142" s="91"/>
      <c r="H142" s="91"/>
      <c r="I142" s="91"/>
      <c r="J142" s="91"/>
      <c r="K142" s="91"/>
      <c r="L142" s="91"/>
      <c r="M142" s="91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</row>
    <row r="143" spans="1:33">
      <c r="A143" s="91"/>
      <c r="B143" s="113"/>
      <c r="C143" s="113"/>
      <c r="D143" s="115"/>
      <c r="E143" s="115"/>
      <c r="F143" s="91"/>
      <c r="G143" s="91"/>
      <c r="H143" s="91"/>
      <c r="I143" s="91"/>
      <c r="J143" s="91"/>
      <c r="K143" s="91"/>
      <c r="L143" s="91"/>
      <c r="M143" s="91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</row>
    <row r="144" spans="1:33">
      <c r="A144" s="91"/>
      <c r="B144" s="113"/>
      <c r="C144" s="113"/>
      <c r="D144" s="115"/>
      <c r="E144" s="115"/>
      <c r="F144" s="91"/>
      <c r="G144" s="91"/>
      <c r="H144" s="91"/>
      <c r="I144" s="91"/>
      <c r="J144" s="91"/>
      <c r="K144" s="91"/>
      <c r="L144" s="91"/>
      <c r="M144" s="91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</row>
    <row r="145" spans="1:33">
      <c r="A145" s="91"/>
      <c r="B145" s="113"/>
      <c r="C145" s="113"/>
      <c r="D145" s="115"/>
      <c r="E145" s="115"/>
      <c r="F145" s="91"/>
      <c r="G145" s="91"/>
      <c r="H145" s="91"/>
      <c r="I145" s="91"/>
      <c r="J145" s="91"/>
      <c r="K145" s="91"/>
      <c r="L145" s="91"/>
      <c r="M145" s="91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</row>
    <row r="146" spans="1:33">
      <c r="A146" s="91"/>
      <c r="B146" s="113"/>
      <c r="C146" s="113"/>
      <c r="D146" s="115"/>
      <c r="E146" s="115"/>
      <c r="F146" s="91"/>
      <c r="G146" s="91"/>
      <c r="H146" s="91"/>
      <c r="I146" s="91"/>
      <c r="J146" s="91"/>
      <c r="K146" s="91"/>
      <c r="L146" s="91"/>
      <c r="M146" s="91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</row>
    <row r="147" spans="1:33">
      <c r="A147" s="91"/>
      <c r="B147" s="113"/>
      <c r="C147" s="113"/>
      <c r="D147" s="115"/>
      <c r="E147" s="115"/>
      <c r="F147" s="91"/>
      <c r="G147" s="91"/>
      <c r="H147" s="91"/>
      <c r="I147" s="91"/>
      <c r="J147" s="91"/>
      <c r="K147" s="91"/>
      <c r="L147" s="91"/>
      <c r="M147" s="91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</row>
    <row r="148" spans="1:33">
      <c r="A148" s="91"/>
      <c r="B148" s="113"/>
      <c r="C148" s="113"/>
      <c r="D148" s="115"/>
      <c r="E148" s="115"/>
      <c r="F148" s="91"/>
      <c r="G148" s="91"/>
      <c r="H148" s="91"/>
      <c r="I148" s="91"/>
      <c r="J148" s="91"/>
      <c r="K148" s="91"/>
      <c r="L148" s="91"/>
      <c r="M148" s="91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</row>
    <row r="149" spans="1:33">
      <c r="A149" s="91"/>
      <c r="B149" s="113"/>
      <c r="C149" s="113"/>
      <c r="D149" s="115"/>
      <c r="E149" s="115"/>
      <c r="F149" s="91"/>
      <c r="G149" s="91"/>
      <c r="H149" s="91"/>
      <c r="I149" s="91"/>
      <c r="J149" s="91"/>
      <c r="K149" s="91"/>
      <c r="L149" s="91"/>
      <c r="M149" s="91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</row>
    <row r="150" spans="1:33">
      <c r="A150" s="91"/>
      <c r="B150" s="113"/>
      <c r="C150" s="114"/>
      <c r="D150" s="115"/>
      <c r="E150" s="115"/>
      <c r="F150" s="91"/>
      <c r="G150" s="91"/>
      <c r="H150" s="91"/>
      <c r="I150" s="91"/>
      <c r="J150" s="91"/>
      <c r="K150" s="91"/>
      <c r="L150" s="91"/>
      <c r="M150" s="91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</row>
    <row r="151" spans="1:3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</row>
    <row r="152" spans="1:3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</row>
    <row r="153" spans="1:3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</row>
    <row r="154" spans="1:3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</row>
    <row r="155" spans="1:3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</row>
    <row r="156" spans="1:3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</row>
    <row r="157" spans="1:3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</row>
    <row r="158" spans="1:3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</row>
    <row r="159" spans="1:3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</row>
    <row r="160" spans="1:3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</row>
    <row r="161" spans="1:3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</row>
    <row r="162" spans="1:3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</row>
    <row r="163" spans="1:3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</row>
    <row r="164" spans="1:3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</row>
    <row r="165" spans="1:3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</row>
    <row r="166" spans="1:3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</row>
    <row r="167" spans="1:3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</row>
    <row r="168" spans="1:3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</row>
    <row r="169" spans="1:3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</row>
    <row r="170" spans="1:3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</row>
    <row r="171" spans="1:3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</row>
    <row r="172" spans="1:3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</row>
    <row r="173" spans="1:3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</row>
    <row r="174" spans="1:3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</row>
    <row r="175" spans="1:3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</row>
    <row r="176" spans="1:3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</row>
    <row r="177" spans="1:3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</row>
    <row r="178" spans="1:3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</row>
    <row r="179" spans="1:3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</row>
    <row r="180" spans="1:3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</row>
    <row r="181" spans="1:3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</row>
    <row r="182" spans="1:3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</row>
    <row r="183" spans="1:3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</row>
    <row r="184" spans="1:3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</row>
    <row r="185" spans="1:3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</row>
    <row r="186" spans="1:3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</row>
    <row r="187" spans="1:3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</row>
    <row r="188" spans="1:3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</row>
    <row r="189" spans="1:3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</row>
    <row r="190" spans="1:3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</row>
    <row r="191" spans="1:3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</row>
    <row r="192" spans="1:3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</row>
    <row r="193" spans="1:3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</row>
    <row r="194" spans="1:3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</row>
    <row r="195" spans="1:3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</row>
    <row r="196" spans="1:3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</row>
    <row r="197" spans="1:3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</row>
    <row r="198" spans="1:3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</row>
    <row r="199" spans="1:3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</row>
    <row r="200" spans="1:3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</row>
    <row r="201" spans="1:3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</row>
    <row r="202" spans="1:3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</row>
    <row r="203" spans="1:3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</row>
    <row r="204" spans="1:3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</row>
    <row r="205" spans="1:3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</row>
    <row r="206" spans="1:3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</row>
    <row r="207" spans="1:3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</row>
    <row r="208" spans="1:3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</row>
    <row r="209" spans="1:3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</row>
    <row r="210" spans="1:3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</row>
    <row r="211" spans="1:3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</row>
    <row r="212" spans="1:3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</row>
    <row r="213" spans="1:3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</row>
    <row r="214" spans="1:3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</row>
    <row r="215" spans="1:3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</row>
    <row r="216" spans="1:3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</row>
    <row r="217" spans="1:3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</row>
    <row r="218" spans="1:3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</row>
    <row r="219" spans="1:3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</row>
    <row r="220" spans="1:3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</row>
    <row r="221" spans="1:3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</row>
    <row r="222" spans="1:3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</row>
    <row r="223" spans="1:3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</row>
    <row r="224" spans="1:3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</row>
    <row r="225" spans="1:3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</row>
    <row r="226" spans="1:3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</row>
    <row r="227" spans="1:3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</row>
    <row r="228" spans="1:3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</row>
    <row r="229" spans="1:3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</row>
    <row r="230" spans="1:3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</row>
    <row r="231" spans="1:3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</row>
    <row r="232" spans="1:3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</row>
    <row r="233" spans="1:3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</row>
    <row r="234" spans="1:3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</row>
    <row r="235" spans="1:3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</row>
    <row r="236" spans="1:3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</row>
    <row r="237" spans="1:3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</row>
    <row r="238" spans="1:3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</row>
    <row r="239" spans="1:3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</row>
    <row r="240" spans="1:3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</row>
    <row r="241" spans="1:3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</row>
    <row r="242" spans="1:3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</row>
    <row r="243" spans="1:3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</row>
    <row r="244" spans="1:3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</row>
    <row r="245" spans="1:3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</row>
    <row r="246" spans="1:3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</row>
    <row r="247" spans="1:3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</row>
    <row r="248" spans="1:3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</row>
  </sheetData>
  <sheetProtection algorithmName="SHA-512" hashValue="xj18NsUAIlcyeHx1rZkMxLN6wtpiXWytoKYvGLcQVdo0UjNRo7RQGTooVWSCtOPraGWk0G/W4xzqdMIG+bJWQA==" saltValue="Ac165trNsMIm0bXAZFKH+w==" spinCount="100000" sheet="1" objects="1" scenarios="1"/>
  <mergeCells count="17">
    <mergeCell ref="A19:B19"/>
    <mergeCell ref="D19:E19"/>
    <mergeCell ref="F21:G21"/>
    <mergeCell ref="A26:G26"/>
    <mergeCell ref="A28:G28"/>
    <mergeCell ref="I6:J6"/>
    <mergeCell ref="F16:G16"/>
    <mergeCell ref="A1:G2"/>
    <mergeCell ref="A3:G3"/>
    <mergeCell ref="A4:B4"/>
    <mergeCell ref="D4:E4"/>
    <mergeCell ref="F5:G5"/>
    <mergeCell ref="A9:B9"/>
    <mergeCell ref="D9:E9"/>
    <mergeCell ref="F10:G10"/>
    <mergeCell ref="A14:B14"/>
    <mergeCell ref="D14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70360-6883-4506-9BBC-0781EC13F35D}">
  <dimension ref="A1:AG248"/>
  <sheetViews>
    <sheetView workbookViewId="0">
      <selection activeCell="F6" sqref="F6:G6"/>
    </sheetView>
  </sheetViews>
  <sheetFormatPr baseColWidth="10" defaultRowHeight="15"/>
  <cols>
    <col min="1" max="1" width="10.140625" style="89" customWidth="1"/>
    <col min="2" max="2" width="13.28515625" style="89" customWidth="1"/>
    <col min="3" max="3" width="22" style="89" customWidth="1"/>
    <col min="4" max="4" width="13.42578125" style="89" customWidth="1"/>
    <col min="5" max="5" width="11.140625" style="89" customWidth="1"/>
    <col min="6" max="6" width="11.85546875" style="89" bestFit="1" customWidth="1"/>
    <col min="7" max="16384" width="11.42578125" style="89"/>
  </cols>
  <sheetData>
    <row r="1" spans="1:33" ht="15" customHeight="1">
      <c r="A1" s="192" t="s">
        <v>62</v>
      </c>
      <c r="B1" s="193"/>
      <c r="C1" s="193"/>
      <c r="D1" s="193"/>
      <c r="E1" s="193"/>
      <c r="F1" s="193"/>
      <c r="G1" s="194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15" customHeight="1">
      <c r="A2" s="195"/>
      <c r="B2" s="196"/>
      <c r="C2" s="196"/>
      <c r="D2" s="196"/>
      <c r="E2" s="196"/>
      <c r="F2" s="196"/>
      <c r="G2" s="197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15" customHeight="1" thickBot="1">
      <c r="A3" s="198" t="s">
        <v>42</v>
      </c>
      <c r="B3" s="199"/>
      <c r="C3" s="199"/>
      <c r="D3" s="199"/>
      <c r="E3" s="199"/>
      <c r="F3" s="199"/>
      <c r="G3" s="200"/>
      <c r="H3" s="90"/>
      <c r="I3" s="91"/>
      <c r="J3" s="91"/>
      <c r="K3" s="90"/>
      <c r="L3" s="90"/>
      <c r="M3" s="9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15" customHeight="1" thickBot="1">
      <c r="A4" s="201" t="s">
        <v>43</v>
      </c>
      <c r="B4" s="202"/>
      <c r="C4" s="116" t="s">
        <v>44</v>
      </c>
      <c r="D4" s="201" t="s">
        <v>45</v>
      </c>
      <c r="E4" s="202"/>
      <c r="F4" s="163"/>
      <c r="G4" s="164"/>
      <c r="H4" s="88"/>
      <c r="I4" s="91"/>
      <c r="J4" s="91"/>
      <c r="K4" s="91"/>
      <c r="L4" s="91"/>
      <c r="M4" s="91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8">
      <c r="A5" s="117" t="s">
        <v>63</v>
      </c>
      <c r="B5" s="118">
        <v>1</v>
      </c>
      <c r="C5" s="95" t="s">
        <v>47</v>
      </c>
      <c r="D5" s="117" t="s">
        <v>64</v>
      </c>
      <c r="E5" s="155">
        <f>B5</f>
        <v>1</v>
      </c>
      <c r="F5" s="165"/>
      <c r="G5" s="163"/>
      <c r="H5" s="88"/>
      <c r="I5" s="91"/>
      <c r="J5" s="91"/>
      <c r="K5" s="91"/>
      <c r="L5" s="91"/>
      <c r="M5" s="91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8">
      <c r="A6" s="117" t="s">
        <v>65</v>
      </c>
      <c r="B6" s="155">
        <f>(B8*B7*C24)/(B5)</f>
        <v>24.6</v>
      </c>
      <c r="C6" s="94" t="s">
        <v>47</v>
      </c>
      <c r="D6" s="117" t="s">
        <v>66</v>
      </c>
      <c r="E6" s="155">
        <f>(E7*B6)/(B7)</f>
        <v>24.436</v>
      </c>
      <c r="F6" s="182" t="str">
        <f>IF(E6&lt;B6, "Compresión", "Expansión")</f>
        <v>Compresión</v>
      </c>
      <c r="G6" s="183"/>
      <c r="H6" s="91"/>
      <c r="I6" s="175"/>
      <c r="J6" s="175"/>
      <c r="K6" s="91"/>
      <c r="L6" s="91"/>
      <c r="M6" s="91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8">
      <c r="A7" s="117" t="s">
        <v>67</v>
      </c>
      <c r="B7" s="118">
        <v>300</v>
      </c>
      <c r="C7" s="119" t="s">
        <v>47</v>
      </c>
      <c r="D7" s="117" t="s">
        <v>68</v>
      </c>
      <c r="E7" s="118">
        <v>298</v>
      </c>
      <c r="F7" s="107"/>
      <c r="G7" s="107"/>
      <c r="H7" s="91"/>
      <c r="I7" s="96"/>
      <c r="J7" s="97"/>
      <c r="K7" s="91"/>
      <c r="L7" s="91"/>
      <c r="M7" s="91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ht="18.75" thickBot="1">
      <c r="A8" s="120" t="s">
        <v>69</v>
      </c>
      <c r="B8" s="118">
        <v>1</v>
      </c>
      <c r="C8" s="95" t="s">
        <v>47</v>
      </c>
      <c r="D8" s="121" t="s">
        <v>70</v>
      </c>
      <c r="E8" s="155">
        <f>B8</f>
        <v>1</v>
      </c>
      <c r="F8" s="106"/>
      <c r="G8" s="166"/>
      <c r="H8" s="97"/>
      <c r="I8" s="96"/>
      <c r="J8" s="97"/>
      <c r="K8" s="91"/>
      <c r="L8" s="91"/>
      <c r="M8" s="91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ht="18.75" thickBot="1">
      <c r="A9" s="184" t="s">
        <v>55</v>
      </c>
      <c r="B9" s="185"/>
      <c r="C9" s="92" t="s">
        <v>44</v>
      </c>
      <c r="D9" s="201" t="s">
        <v>45</v>
      </c>
      <c r="E9" s="202"/>
      <c r="F9" s="167"/>
      <c r="G9" s="167"/>
      <c r="H9" s="91"/>
      <c r="I9" s="88"/>
      <c r="J9" s="91"/>
      <c r="K9" s="91"/>
      <c r="L9" s="91"/>
      <c r="M9" s="91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8">
      <c r="A10" s="117" t="s">
        <v>63</v>
      </c>
      <c r="B10" s="118">
        <v>1</v>
      </c>
      <c r="C10" s="95" t="s">
        <v>47</v>
      </c>
      <c r="D10" s="117" t="s">
        <v>64</v>
      </c>
      <c r="E10" s="155">
        <f>B10</f>
        <v>1</v>
      </c>
      <c r="F10" s="165"/>
      <c r="G10" s="163"/>
      <c r="H10" s="99"/>
      <c r="I10" s="88"/>
      <c r="J10" s="91"/>
      <c r="K10" s="91"/>
      <c r="L10" s="91"/>
      <c r="M10" s="9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ht="18">
      <c r="A11" s="117" t="s">
        <v>65</v>
      </c>
      <c r="B11" s="118">
        <v>24.6</v>
      </c>
      <c r="C11" s="94" t="s">
        <v>47</v>
      </c>
      <c r="D11" s="117" t="s">
        <v>66</v>
      </c>
      <c r="E11" s="155">
        <f>(E12*B11)/(B12)</f>
        <v>22.398299999999999</v>
      </c>
      <c r="F11" s="176" t="str">
        <f>IF(E11&lt;B11, "Compresión", "Expansión")</f>
        <v>Compresión</v>
      </c>
      <c r="G11" s="177"/>
      <c r="H11" s="91"/>
      <c r="I11" s="91"/>
      <c r="J11" s="91"/>
      <c r="K11" s="91"/>
      <c r="L11" s="91"/>
      <c r="M11" s="9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3" ht="18">
      <c r="A12" s="117" t="s">
        <v>67</v>
      </c>
      <c r="B12" s="155">
        <f>(B10*B11)/(B13*C24)</f>
        <v>300</v>
      </c>
      <c r="C12" s="119" t="s">
        <v>47</v>
      </c>
      <c r="D12" s="117" t="s">
        <v>68</v>
      </c>
      <c r="E12" s="118">
        <v>273.14999999999998</v>
      </c>
      <c r="F12" s="107"/>
      <c r="G12" s="107"/>
      <c r="H12" s="91"/>
      <c r="I12" s="91"/>
      <c r="J12" s="91"/>
      <c r="K12" s="91"/>
      <c r="L12" s="91"/>
      <c r="M12" s="91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8.75" thickBot="1">
      <c r="A13" s="120" t="s">
        <v>69</v>
      </c>
      <c r="B13" s="118">
        <v>1</v>
      </c>
      <c r="C13" s="95" t="s">
        <v>47</v>
      </c>
      <c r="D13" s="121" t="s">
        <v>70</v>
      </c>
      <c r="E13" s="155">
        <f>B13</f>
        <v>1</v>
      </c>
      <c r="F13" s="107"/>
      <c r="G13" s="107"/>
      <c r="H13" s="91"/>
      <c r="I13" s="91"/>
      <c r="J13" s="91"/>
      <c r="K13" s="91"/>
      <c r="L13" s="91"/>
      <c r="M13" s="91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3" ht="18.75" thickBot="1">
      <c r="A14" s="184" t="s">
        <v>56</v>
      </c>
      <c r="B14" s="185"/>
      <c r="C14" s="92" t="s">
        <v>44</v>
      </c>
      <c r="D14" s="201" t="s">
        <v>71</v>
      </c>
      <c r="E14" s="202"/>
      <c r="F14" s="107"/>
      <c r="G14" s="107"/>
      <c r="H14" s="91"/>
      <c r="I14" s="91"/>
      <c r="J14" s="91"/>
      <c r="K14" s="91"/>
      <c r="L14" s="91"/>
      <c r="M14" s="9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1:33" ht="18">
      <c r="A15" s="117" t="s">
        <v>63</v>
      </c>
      <c r="B15" s="155">
        <f>(B18*B17*C24)/(B16)</f>
        <v>1</v>
      </c>
      <c r="C15" s="95" t="s">
        <v>47</v>
      </c>
      <c r="D15" s="117" t="s">
        <v>64</v>
      </c>
      <c r="E15" s="155">
        <f>B15</f>
        <v>1</v>
      </c>
      <c r="F15" s="107"/>
      <c r="G15" s="107"/>
      <c r="H15" s="91"/>
      <c r="I15" s="91"/>
      <c r="J15" s="91"/>
      <c r="K15" s="91"/>
      <c r="L15" s="91"/>
      <c r="M15" s="91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18">
      <c r="A16" s="117" t="s">
        <v>65</v>
      </c>
      <c r="B16" s="118">
        <v>24.6</v>
      </c>
      <c r="C16" s="94" t="s">
        <v>47</v>
      </c>
      <c r="D16" s="117" t="s">
        <v>66</v>
      </c>
      <c r="E16" s="118">
        <v>49.2</v>
      </c>
      <c r="F16" s="165"/>
      <c r="G16" s="163"/>
      <c r="H16" s="91"/>
      <c r="I16" s="91"/>
      <c r="J16" s="91"/>
      <c r="K16" s="91"/>
      <c r="L16" s="91"/>
      <c r="M16" s="91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1:33" ht="18">
      <c r="A17" s="117" t="s">
        <v>67</v>
      </c>
      <c r="B17" s="118">
        <v>300</v>
      </c>
      <c r="C17" s="119" t="s">
        <v>47</v>
      </c>
      <c r="D17" s="117" t="s">
        <v>68</v>
      </c>
      <c r="E17" s="155">
        <f>B17*(E16/B16)</f>
        <v>600</v>
      </c>
      <c r="F17" s="176" t="str">
        <f>IF(B17&gt;E17, "Compresión", "Expansión")</f>
        <v>Expansión</v>
      </c>
      <c r="G17" s="177"/>
      <c r="H17" s="91"/>
      <c r="I17" s="91"/>
      <c r="J17" s="91"/>
      <c r="K17" s="91"/>
      <c r="L17" s="91"/>
      <c r="M17" s="91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1:33" ht="18.75" thickBot="1">
      <c r="A18" s="120" t="s">
        <v>69</v>
      </c>
      <c r="B18" s="118">
        <v>1</v>
      </c>
      <c r="C18" s="95" t="s">
        <v>47</v>
      </c>
      <c r="D18" s="121" t="s">
        <v>70</v>
      </c>
      <c r="E18" s="155">
        <f>B18</f>
        <v>1</v>
      </c>
      <c r="F18" s="107"/>
      <c r="G18" s="107"/>
      <c r="H18" s="91"/>
      <c r="I18" s="91"/>
      <c r="J18" s="91"/>
      <c r="K18" s="91"/>
      <c r="L18" s="91"/>
      <c r="M18" s="91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1:33" ht="18.75" thickBot="1">
      <c r="A19" s="188" t="s">
        <v>58</v>
      </c>
      <c r="B19" s="189"/>
      <c r="C19" s="100" t="s">
        <v>44</v>
      </c>
      <c r="D19" s="201" t="s">
        <v>71</v>
      </c>
      <c r="E19" s="202"/>
      <c r="F19" s="107"/>
      <c r="G19" s="107"/>
      <c r="H19" s="91"/>
      <c r="I19" s="91"/>
      <c r="J19" s="91"/>
      <c r="K19" s="9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18">
      <c r="A20" s="117" t="s">
        <v>63</v>
      </c>
      <c r="B20" s="118">
        <v>1</v>
      </c>
      <c r="C20" s="95" t="s">
        <v>47</v>
      </c>
      <c r="D20" s="117" t="s">
        <v>64</v>
      </c>
      <c r="E20" s="155">
        <f>B20</f>
        <v>1</v>
      </c>
      <c r="F20" s="107"/>
      <c r="G20" s="107"/>
      <c r="H20" s="91"/>
      <c r="I20" s="91"/>
      <c r="J20" s="91"/>
      <c r="K20" s="91"/>
      <c r="L20" s="91"/>
      <c r="M20" s="91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1:33" ht="18">
      <c r="A21" s="117" t="s">
        <v>65</v>
      </c>
      <c r="B21" s="118">
        <v>22.4</v>
      </c>
      <c r="C21" s="94" t="s">
        <v>47</v>
      </c>
      <c r="D21" s="117" t="s">
        <v>66</v>
      </c>
      <c r="E21" s="118">
        <v>20</v>
      </c>
      <c r="F21" s="165"/>
      <c r="G21" s="163"/>
      <c r="H21" s="91"/>
      <c r="I21" s="91"/>
      <c r="J21" s="91"/>
      <c r="K21" s="91"/>
      <c r="L21" s="91"/>
      <c r="M21" s="91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1:33" ht="18">
      <c r="A22" s="117" t="s">
        <v>67</v>
      </c>
      <c r="B22" s="118">
        <v>273.14999999999998</v>
      </c>
      <c r="C22" s="119" t="s">
        <v>47</v>
      </c>
      <c r="D22" s="117" t="s">
        <v>68</v>
      </c>
      <c r="E22" s="155">
        <f>B22*(E21/B21)</f>
        <v>243.88392857142856</v>
      </c>
      <c r="F22" s="176" t="str">
        <f>IF(B22&gt;E22, "Compresión", "Expansión")</f>
        <v>Compresión</v>
      </c>
      <c r="G22" s="177"/>
      <c r="H22" s="91"/>
      <c r="I22" s="91"/>
      <c r="J22" s="91"/>
      <c r="K22" s="91"/>
      <c r="L22" s="91"/>
      <c r="M22" s="91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33" ht="18.75" thickBot="1">
      <c r="A23" s="120" t="s">
        <v>69</v>
      </c>
      <c r="B23" s="155">
        <f>(B20*B21)/(C24*B22)</f>
        <v>1.0000758986173057</v>
      </c>
      <c r="C23" s="101" t="s">
        <v>47</v>
      </c>
      <c r="D23" s="121" t="s">
        <v>70</v>
      </c>
      <c r="E23" s="155">
        <f>B23</f>
        <v>1.0000758986173057</v>
      </c>
      <c r="F23" s="107"/>
      <c r="G23" s="107"/>
      <c r="H23" s="91"/>
      <c r="I23" s="91"/>
      <c r="J23" s="91"/>
      <c r="K23" s="91"/>
      <c r="L23" s="91"/>
      <c r="M23" s="91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</row>
    <row r="24" spans="1:33" ht="15.75" thickBot="1">
      <c r="B24" s="102" t="s">
        <v>59</v>
      </c>
      <c r="C24" s="161">
        <v>8.2000000000000003E-2</v>
      </c>
      <c r="D24" s="88"/>
      <c r="E24" s="103"/>
      <c r="F24" s="91"/>
      <c r="G24" s="91"/>
      <c r="H24" s="91"/>
      <c r="I24" s="91"/>
      <c r="J24" s="91"/>
      <c r="K24" s="91"/>
      <c r="L24" s="91"/>
      <c r="M24" s="91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</row>
    <row r="25" spans="1:33" ht="15.75" thickBot="1">
      <c r="A25" s="88"/>
      <c r="B25" s="88"/>
      <c r="C25" s="91"/>
      <c r="D25" s="104"/>
      <c r="E25" s="103"/>
      <c r="F25" s="91"/>
      <c r="G25" s="91"/>
      <c r="H25" s="91"/>
      <c r="I25" s="91"/>
      <c r="J25" s="91"/>
      <c r="K25" s="91"/>
      <c r="L25" s="91"/>
      <c r="M25" s="91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 ht="15.75" thickBot="1">
      <c r="A26" s="203" t="s">
        <v>60</v>
      </c>
      <c r="B26" s="204"/>
      <c r="C26" s="204"/>
      <c r="D26" s="204"/>
      <c r="E26" s="204"/>
      <c r="F26" s="204"/>
      <c r="G26" s="205"/>
      <c r="H26" s="91"/>
      <c r="I26" s="91"/>
      <c r="J26" s="91"/>
      <c r="K26" s="91"/>
      <c r="L26" s="91"/>
      <c r="M26" s="91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3" ht="15.75" thickBot="1">
      <c r="A27" s="91"/>
      <c r="B27" s="97"/>
      <c r="C27" s="104"/>
      <c r="D27" s="104"/>
      <c r="E27" s="103"/>
      <c r="F27" s="91"/>
      <c r="G27" s="91"/>
      <c r="H27" s="91"/>
      <c r="I27" s="91"/>
      <c r="J27" s="91"/>
      <c r="K27" s="91"/>
      <c r="L27" s="91"/>
      <c r="M27" s="91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t="15.75" thickBot="1">
      <c r="A28" s="206" t="s">
        <v>61</v>
      </c>
      <c r="B28" s="207"/>
      <c r="C28" s="207"/>
      <c r="D28" s="207"/>
      <c r="E28" s="207"/>
      <c r="F28" s="207"/>
      <c r="G28" s="208"/>
      <c r="H28" s="91"/>
      <c r="I28" s="91"/>
      <c r="J28" s="91"/>
      <c r="K28" s="91"/>
      <c r="L28" s="91"/>
      <c r="M28" s="91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1:33">
      <c r="A29" s="91"/>
      <c r="B29" s="97"/>
      <c r="C29" s="104"/>
      <c r="D29" s="104"/>
      <c r="E29" s="103"/>
      <c r="F29" s="91"/>
      <c r="G29" s="91"/>
      <c r="H29" s="91"/>
      <c r="I29" s="91"/>
      <c r="J29" s="91"/>
      <c r="K29" s="91"/>
      <c r="L29" s="91"/>
      <c r="M29" s="91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33">
      <c r="A30" s="91"/>
      <c r="B30" s="97"/>
      <c r="C30" s="104"/>
      <c r="D30" s="104"/>
      <c r="E30" s="103"/>
      <c r="F30" s="91"/>
      <c r="G30" s="91"/>
      <c r="H30" s="91"/>
      <c r="I30" s="91"/>
      <c r="J30" s="91"/>
      <c r="K30" s="91"/>
      <c r="L30" s="91"/>
      <c r="M30" s="91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3">
      <c r="A31" s="91"/>
      <c r="B31" s="97"/>
      <c r="C31" s="104"/>
      <c r="D31" s="104"/>
      <c r="E31" s="103"/>
      <c r="F31" s="91"/>
      <c r="G31" s="91"/>
      <c r="H31" s="91"/>
      <c r="I31" s="91"/>
      <c r="J31" s="91"/>
      <c r="K31" s="91"/>
      <c r="L31" s="91"/>
      <c r="M31" s="91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>
      <c r="A32" s="91"/>
      <c r="B32" s="97"/>
      <c r="C32" s="104"/>
      <c r="D32" s="104"/>
      <c r="E32" s="103"/>
      <c r="F32" s="91"/>
      <c r="G32" s="91"/>
      <c r="H32" s="91"/>
      <c r="I32" s="97"/>
      <c r="J32" s="91"/>
      <c r="K32" s="91"/>
      <c r="L32" s="91"/>
      <c r="M32" s="91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3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</row>
    <row r="34" spans="1:33">
      <c r="A34" s="105"/>
      <c r="B34" s="106"/>
      <c r="C34" s="106"/>
      <c r="D34" s="106"/>
      <c r="E34" s="106"/>
      <c r="F34" s="91"/>
      <c r="G34" s="97"/>
      <c r="H34" s="91"/>
      <c r="I34" s="91"/>
      <c r="J34" s="91"/>
      <c r="K34" s="91"/>
      <c r="L34" s="91"/>
      <c r="M34" s="91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>
      <c r="A35" s="107"/>
      <c r="B35" s="106"/>
      <c r="C35" s="108"/>
      <c r="D35" s="108"/>
      <c r="E35" s="109"/>
      <c r="F35" s="91"/>
      <c r="G35" s="91"/>
      <c r="H35" s="91"/>
      <c r="I35" s="91"/>
      <c r="J35" s="91"/>
      <c r="K35" s="91"/>
      <c r="L35" s="91"/>
      <c r="M35" s="91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1:33">
      <c r="A36" s="107"/>
      <c r="B36" s="106"/>
      <c r="C36" s="108"/>
      <c r="D36" s="108"/>
      <c r="E36" s="109"/>
      <c r="F36" s="91"/>
      <c r="G36" s="91"/>
      <c r="H36" s="91"/>
      <c r="I36" s="91"/>
      <c r="J36" s="91"/>
      <c r="K36" s="91"/>
      <c r="L36" s="91"/>
      <c r="M36" s="91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</row>
    <row r="37" spans="1:33">
      <c r="A37" s="107"/>
      <c r="B37" s="106"/>
      <c r="C37" s="108"/>
      <c r="D37" s="108"/>
      <c r="E37" s="109"/>
      <c r="F37" s="91"/>
      <c r="G37" s="91"/>
      <c r="H37" s="91"/>
      <c r="I37" s="91"/>
      <c r="J37" s="91"/>
      <c r="K37" s="91"/>
      <c r="L37" s="91"/>
      <c r="M37" s="91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>
      <c r="A38" s="107"/>
      <c r="B38" s="106"/>
      <c r="C38" s="108"/>
      <c r="D38" s="108"/>
      <c r="E38" s="109"/>
      <c r="F38" s="91"/>
      <c r="G38" s="91"/>
      <c r="H38" s="91"/>
      <c r="I38" s="91"/>
      <c r="J38" s="91"/>
      <c r="K38" s="91"/>
      <c r="L38" s="91"/>
      <c r="M38" s="91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>
      <c r="A39" s="107"/>
      <c r="B39" s="106"/>
      <c r="C39" s="108"/>
      <c r="D39" s="108"/>
      <c r="E39" s="109"/>
      <c r="F39" s="91"/>
      <c r="G39" s="91"/>
      <c r="H39" s="91"/>
      <c r="I39" s="91"/>
      <c r="J39" s="91"/>
      <c r="K39" s="91"/>
      <c r="L39" s="91"/>
      <c r="M39" s="91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>
      <c r="A40" s="107"/>
      <c r="B40" s="106"/>
      <c r="C40" s="108"/>
      <c r="D40" s="108"/>
      <c r="E40" s="109"/>
      <c r="F40" s="91"/>
      <c r="G40" s="91"/>
      <c r="H40" s="91"/>
      <c r="I40" s="91"/>
      <c r="J40" s="91"/>
      <c r="K40" s="91"/>
      <c r="L40" s="91"/>
      <c r="M40" s="91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>
      <c r="A41" s="107"/>
      <c r="B41" s="106"/>
      <c r="C41" s="108"/>
      <c r="D41" s="108"/>
      <c r="E41" s="109"/>
      <c r="F41" s="91"/>
      <c r="G41" s="91"/>
      <c r="H41" s="91"/>
      <c r="I41" s="91"/>
      <c r="J41" s="91"/>
      <c r="K41" s="91"/>
      <c r="L41" s="91"/>
      <c r="M41" s="91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>
      <c r="A42" s="107"/>
      <c r="B42" s="106"/>
      <c r="C42" s="108"/>
      <c r="D42" s="108"/>
      <c r="E42" s="109"/>
      <c r="F42" s="91"/>
      <c r="G42" s="91"/>
      <c r="H42" s="91"/>
      <c r="I42" s="91"/>
      <c r="J42" s="91"/>
      <c r="K42" s="91"/>
      <c r="L42" s="91"/>
      <c r="M42" s="91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>
      <c r="A43" s="107"/>
      <c r="B43" s="106"/>
      <c r="C43" s="108"/>
      <c r="D43" s="108"/>
      <c r="E43" s="109"/>
      <c r="F43" s="91"/>
      <c r="G43" s="91"/>
      <c r="H43" s="91"/>
      <c r="I43" s="91"/>
      <c r="J43" s="91"/>
      <c r="K43" s="91"/>
      <c r="L43" s="91"/>
      <c r="M43" s="91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</row>
    <row r="44" spans="1:33">
      <c r="A44" s="107"/>
      <c r="B44" s="106"/>
      <c r="C44" s="108"/>
      <c r="D44" s="108"/>
      <c r="E44" s="109"/>
      <c r="F44" s="91"/>
      <c r="G44" s="91"/>
      <c r="H44" s="91"/>
      <c r="I44" s="91"/>
      <c r="J44" s="91"/>
      <c r="K44" s="91"/>
      <c r="L44" s="91"/>
      <c r="M44" s="91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>
      <c r="A45" s="107"/>
      <c r="B45" s="106"/>
      <c r="C45" s="108"/>
      <c r="D45" s="108"/>
      <c r="E45" s="109"/>
      <c r="F45" s="91"/>
      <c r="G45" s="91"/>
      <c r="H45" s="91"/>
      <c r="I45" s="91"/>
      <c r="J45" s="91"/>
      <c r="K45" s="91"/>
      <c r="L45" s="91"/>
      <c r="M45" s="91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>
      <c r="A46" s="107"/>
      <c r="B46" s="107"/>
      <c r="C46" s="107"/>
      <c r="D46" s="107"/>
      <c r="E46" s="107"/>
      <c r="F46" s="91"/>
      <c r="G46" s="91"/>
      <c r="H46" s="91"/>
      <c r="I46" s="91"/>
      <c r="J46" s="91"/>
      <c r="K46" s="91"/>
      <c r="L46" s="91"/>
      <c r="M46" s="91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>
      <c r="A47" s="105"/>
      <c r="B47" s="106"/>
      <c r="C47" s="106"/>
      <c r="D47" s="106"/>
      <c r="E47" s="106"/>
      <c r="F47" s="91"/>
      <c r="G47" s="97"/>
      <c r="H47" s="91"/>
      <c r="I47" s="91"/>
      <c r="J47" s="91"/>
      <c r="K47" s="91"/>
      <c r="L47" s="91"/>
      <c r="M47" s="91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>
      <c r="A48" s="107"/>
      <c r="B48" s="106"/>
      <c r="C48" s="108"/>
      <c r="D48" s="108"/>
      <c r="E48" s="109"/>
      <c r="F48" s="91"/>
      <c r="G48" s="91"/>
      <c r="H48" s="91"/>
      <c r="I48" s="91"/>
      <c r="J48" s="91"/>
      <c r="K48" s="91"/>
      <c r="L48" s="91"/>
      <c r="M48" s="91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>
      <c r="A49" s="107"/>
      <c r="B49" s="106"/>
      <c r="C49" s="108"/>
      <c r="D49" s="108"/>
      <c r="E49" s="109"/>
      <c r="F49" s="91"/>
      <c r="G49" s="91"/>
      <c r="H49" s="91"/>
      <c r="I49" s="91"/>
      <c r="J49" s="91"/>
      <c r="K49" s="91"/>
      <c r="L49" s="91"/>
      <c r="M49" s="9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3">
      <c r="A50" s="107"/>
      <c r="B50" s="106"/>
      <c r="C50" s="108"/>
      <c r="D50" s="108"/>
      <c r="E50" s="109"/>
      <c r="F50" s="91"/>
      <c r="G50" s="91"/>
      <c r="H50" s="91"/>
      <c r="I50" s="91"/>
      <c r="J50" s="91"/>
      <c r="K50" s="91"/>
      <c r="L50" s="91"/>
      <c r="M50" s="91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3">
      <c r="A51" s="107"/>
      <c r="B51" s="106"/>
      <c r="C51" s="108"/>
      <c r="D51" s="108"/>
      <c r="E51" s="109"/>
      <c r="F51" s="91"/>
      <c r="G51" s="91"/>
      <c r="H51" s="91"/>
      <c r="I51" s="91"/>
      <c r="J51" s="91"/>
      <c r="K51" s="91"/>
      <c r="L51" s="91"/>
      <c r="M51" s="91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3">
      <c r="A52" s="107"/>
      <c r="B52" s="106"/>
      <c r="C52" s="108"/>
      <c r="D52" s="108"/>
      <c r="E52" s="109"/>
      <c r="F52" s="91"/>
      <c r="G52" s="91"/>
      <c r="H52" s="91"/>
      <c r="I52" s="91"/>
      <c r="J52" s="91"/>
      <c r="K52" s="91"/>
      <c r="L52" s="91"/>
      <c r="M52" s="91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</row>
    <row r="53" spans="1:33">
      <c r="A53" s="107"/>
      <c r="B53" s="106"/>
      <c r="C53" s="108"/>
      <c r="D53" s="108"/>
      <c r="E53" s="109"/>
      <c r="F53" s="91"/>
      <c r="G53" s="91"/>
      <c r="H53" s="91"/>
      <c r="I53" s="91"/>
      <c r="J53" s="91"/>
      <c r="K53" s="91"/>
      <c r="L53" s="91"/>
      <c r="M53" s="91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</row>
    <row r="54" spans="1:33">
      <c r="A54" s="107"/>
      <c r="B54" s="106"/>
      <c r="C54" s="108"/>
      <c r="D54" s="108"/>
      <c r="E54" s="109"/>
      <c r="F54" s="91"/>
      <c r="G54" s="91"/>
      <c r="H54" s="91"/>
      <c r="I54" s="91"/>
      <c r="J54" s="91"/>
      <c r="K54" s="91"/>
      <c r="L54" s="91"/>
      <c r="M54" s="91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</row>
    <row r="55" spans="1:33">
      <c r="A55" s="107"/>
      <c r="B55" s="106"/>
      <c r="C55" s="108"/>
      <c r="D55" s="108"/>
      <c r="E55" s="109"/>
      <c r="F55" s="91"/>
      <c r="G55" s="91"/>
      <c r="H55" s="91"/>
      <c r="I55" s="91"/>
      <c r="J55" s="91"/>
      <c r="K55" s="91"/>
      <c r="L55" s="91"/>
      <c r="M55" s="91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3">
      <c r="A56" s="107"/>
      <c r="B56" s="106"/>
      <c r="C56" s="108"/>
      <c r="D56" s="108"/>
      <c r="E56" s="109"/>
      <c r="F56" s="91"/>
      <c r="G56" s="91"/>
      <c r="H56" s="91"/>
      <c r="I56" s="91"/>
      <c r="J56" s="91"/>
      <c r="K56" s="91"/>
      <c r="L56" s="91"/>
      <c r="M56" s="91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1:33">
      <c r="A57" s="107"/>
      <c r="B57" s="106"/>
      <c r="C57" s="108"/>
      <c r="D57" s="108"/>
      <c r="E57" s="109"/>
      <c r="F57" s="91"/>
      <c r="G57" s="91"/>
      <c r="H57" s="91"/>
      <c r="I57" s="91"/>
      <c r="J57" s="91"/>
      <c r="K57" s="91"/>
      <c r="L57" s="91"/>
      <c r="M57" s="91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>
      <c r="A58" s="107"/>
      <c r="B58" s="106"/>
      <c r="C58" s="108"/>
      <c r="D58" s="108"/>
      <c r="E58" s="109"/>
      <c r="F58" s="91"/>
      <c r="G58" s="91"/>
      <c r="H58" s="91"/>
      <c r="I58" s="91"/>
      <c r="J58" s="91"/>
      <c r="K58" s="91"/>
      <c r="L58" s="91"/>
      <c r="M58" s="91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3">
      <c r="A59" s="107"/>
      <c r="B59" s="107"/>
      <c r="C59" s="107"/>
      <c r="D59" s="107"/>
      <c r="E59" s="107"/>
      <c r="F59" s="91"/>
      <c r="G59" s="91"/>
      <c r="H59" s="91"/>
      <c r="I59" s="91"/>
      <c r="J59" s="91"/>
      <c r="K59" s="91"/>
      <c r="L59" s="91"/>
      <c r="M59" s="91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3">
      <c r="A60" s="105"/>
      <c r="B60" s="106"/>
      <c r="C60" s="106"/>
      <c r="D60" s="106"/>
      <c r="E60" s="106"/>
      <c r="F60" s="91"/>
      <c r="G60" s="97"/>
      <c r="H60" s="91"/>
      <c r="I60" s="91"/>
      <c r="J60" s="91"/>
      <c r="K60" s="91"/>
      <c r="L60" s="91"/>
      <c r="M60" s="91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3">
      <c r="A61" s="107"/>
      <c r="B61" s="106"/>
      <c r="C61" s="108"/>
      <c r="D61" s="108"/>
      <c r="E61" s="109"/>
      <c r="F61" s="91"/>
      <c r="G61" s="91"/>
      <c r="H61" s="91"/>
      <c r="I61" s="91"/>
      <c r="J61" s="91"/>
      <c r="K61" s="91"/>
      <c r="L61" s="91"/>
      <c r="M61" s="91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3">
      <c r="A62" s="107"/>
      <c r="B62" s="106"/>
      <c r="C62" s="108"/>
      <c r="D62" s="108"/>
      <c r="E62" s="109"/>
      <c r="F62" s="91"/>
      <c r="G62" s="91"/>
      <c r="H62" s="91"/>
      <c r="I62" s="91"/>
      <c r="J62" s="91"/>
      <c r="K62" s="91"/>
      <c r="L62" s="91"/>
      <c r="M62" s="91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3">
      <c r="A63" s="107"/>
      <c r="B63" s="106"/>
      <c r="C63" s="108"/>
      <c r="D63" s="108"/>
      <c r="E63" s="109"/>
      <c r="F63" s="91"/>
      <c r="G63" s="91"/>
      <c r="H63" s="91"/>
      <c r="I63" s="91"/>
      <c r="J63" s="91"/>
      <c r="K63" s="91"/>
      <c r="L63" s="91"/>
      <c r="M63" s="91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3">
      <c r="A64" s="107"/>
      <c r="B64" s="106"/>
      <c r="C64" s="108"/>
      <c r="D64" s="108"/>
      <c r="E64" s="109"/>
      <c r="F64" s="91"/>
      <c r="G64" s="91"/>
      <c r="H64" s="91"/>
      <c r="I64" s="91"/>
      <c r="J64" s="91"/>
      <c r="K64" s="91"/>
      <c r="L64" s="91"/>
      <c r="M64" s="91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spans="1:33">
      <c r="A65" s="107"/>
      <c r="B65" s="106"/>
      <c r="C65" s="108"/>
      <c r="D65" s="108"/>
      <c r="E65" s="109"/>
      <c r="F65" s="91"/>
      <c r="G65" s="91"/>
      <c r="H65" s="91"/>
      <c r="I65" s="91"/>
      <c r="J65" s="91"/>
      <c r="K65" s="91"/>
      <c r="L65" s="91"/>
      <c r="M65" s="91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</row>
    <row r="66" spans="1:33">
      <c r="A66" s="107"/>
      <c r="B66" s="106"/>
      <c r="C66" s="108"/>
      <c r="D66" s="108"/>
      <c r="E66" s="109"/>
      <c r="F66" s="91"/>
      <c r="G66" s="91"/>
      <c r="H66" s="91"/>
      <c r="I66" s="91"/>
      <c r="J66" s="91"/>
      <c r="K66" s="91"/>
      <c r="L66" s="91"/>
      <c r="M66" s="91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</row>
    <row r="67" spans="1:33">
      <c r="A67" s="107"/>
      <c r="B67" s="106"/>
      <c r="C67" s="108"/>
      <c r="D67" s="108"/>
      <c r="E67" s="109"/>
      <c r="F67" s="91"/>
      <c r="G67" s="91"/>
      <c r="H67" s="91"/>
      <c r="I67" s="91"/>
      <c r="J67" s="91"/>
      <c r="K67" s="91"/>
      <c r="L67" s="91"/>
      <c r="M67" s="91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</row>
    <row r="68" spans="1:33">
      <c r="A68" s="107"/>
      <c r="B68" s="106"/>
      <c r="C68" s="108"/>
      <c r="D68" s="108"/>
      <c r="E68" s="109"/>
      <c r="F68" s="91"/>
      <c r="G68" s="91"/>
      <c r="H68" s="91"/>
      <c r="I68" s="91"/>
      <c r="J68" s="91"/>
      <c r="K68" s="91"/>
      <c r="L68" s="91"/>
      <c r="M68" s="91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</row>
    <row r="69" spans="1:33">
      <c r="A69" s="107"/>
      <c r="B69" s="106"/>
      <c r="C69" s="108"/>
      <c r="D69" s="108"/>
      <c r="E69" s="109"/>
      <c r="F69" s="91"/>
      <c r="G69" s="91"/>
      <c r="H69" s="91"/>
      <c r="I69" s="91"/>
      <c r="J69" s="91"/>
      <c r="K69" s="91"/>
      <c r="L69" s="91"/>
      <c r="M69" s="91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</row>
    <row r="70" spans="1:33">
      <c r="A70" s="107"/>
      <c r="B70" s="106"/>
      <c r="C70" s="108"/>
      <c r="D70" s="108"/>
      <c r="E70" s="109"/>
      <c r="F70" s="91"/>
      <c r="G70" s="91"/>
      <c r="H70" s="91"/>
      <c r="I70" s="91"/>
      <c r="J70" s="91"/>
      <c r="K70" s="91"/>
      <c r="L70" s="91"/>
      <c r="M70" s="91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</row>
    <row r="71" spans="1:33">
      <c r="A71" s="107"/>
      <c r="B71" s="106"/>
      <c r="C71" s="108"/>
      <c r="D71" s="108"/>
      <c r="E71" s="109"/>
      <c r="F71" s="91"/>
      <c r="G71" s="91"/>
      <c r="H71" s="91"/>
      <c r="I71" s="91"/>
      <c r="J71" s="91"/>
      <c r="K71" s="91"/>
      <c r="L71" s="91"/>
      <c r="M71" s="91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1:33">
      <c r="A72" s="107"/>
      <c r="B72" s="107"/>
      <c r="C72" s="107"/>
      <c r="D72" s="107"/>
      <c r="E72" s="107"/>
      <c r="F72" s="91"/>
      <c r="G72" s="91"/>
      <c r="H72" s="91"/>
      <c r="I72" s="91"/>
      <c r="J72" s="91"/>
      <c r="K72" s="91"/>
      <c r="L72" s="91"/>
      <c r="M72" s="91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</row>
    <row r="73" spans="1:33">
      <c r="A73" s="105"/>
      <c r="B73" s="106"/>
      <c r="C73" s="106"/>
      <c r="D73" s="106"/>
      <c r="E73" s="106"/>
      <c r="F73" s="91"/>
      <c r="G73" s="97"/>
      <c r="H73" s="91"/>
      <c r="I73" s="91"/>
      <c r="J73" s="91"/>
      <c r="K73" s="91"/>
      <c r="L73" s="91"/>
      <c r="M73" s="91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</row>
    <row r="74" spans="1:33">
      <c r="A74" s="107"/>
      <c r="B74" s="106"/>
      <c r="C74" s="108"/>
      <c r="D74" s="108"/>
      <c r="E74" s="109"/>
      <c r="F74" s="91"/>
      <c r="G74" s="91"/>
      <c r="H74" s="91"/>
      <c r="I74" s="91"/>
      <c r="J74" s="91"/>
      <c r="K74" s="91"/>
      <c r="L74" s="91"/>
      <c r="M74" s="91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</row>
    <row r="75" spans="1:33">
      <c r="A75" s="107"/>
      <c r="B75" s="106"/>
      <c r="C75" s="108"/>
      <c r="D75" s="108"/>
      <c r="E75" s="109"/>
      <c r="F75" s="91"/>
      <c r="G75" s="91"/>
      <c r="H75" s="91"/>
      <c r="I75" s="91"/>
      <c r="J75" s="91"/>
      <c r="K75" s="91"/>
      <c r="L75" s="91"/>
      <c r="M75" s="91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</row>
    <row r="76" spans="1:33">
      <c r="A76" s="107"/>
      <c r="B76" s="106"/>
      <c r="C76" s="108"/>
      <c r="D76" s="108"/>
      <c r="E76" s="109"/>
      <c r="F76" s="91"/>
      <c r="G76" s="91"/>
      <c r="H76" s="91"/>
      <c r="I76" s="91"/>
      <c r="J76" s="91"/>
      <c r="K76" s="91"/>
      <c r="L76" s="91"/>
      <c r="M76" s="91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</row>
    <row r="77" spans="1:33">
      <c r="A77" s="107"/>
      <c r="B77" s="106"/>
      <c r="C77" s="108"/>
      <c r="D77" s="108"/>
      <c r="E77" s="109"/>
      <c r="F77" s="91"/>
      <c r="G77" s="91"/>
      <c r="H77" s="91"/>
      <c r="I77" s="91"/>
      <c r="J77" s="91"/>
      <c r="K77" s="91"/>
      <c r="L77" s="91"/>
      <c r="M77" s="91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</row>
    <row r="78" spans="1:33">
      <c r="A78" s="107"/>
      <c r="B78" s="106"/>
      <c r="C78" s="108"/>
      <c r="D78" s="108"/>
      <c r="E78" s="109"/>
      <c r="F78" s="91"/>
      <c r="G78" s="91"/>
      <c r="H78" s="91"/>
      <c r="I78" s="91"/>
      <c r="J78" s="91"/>
      <c r="K78" s="91"/>
      <c r="L78" s="91"/>
      <c r="M78" s="91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</row>
    <row r="79" spans="1:33">
      <c r="A79" s="107"/>
      <c r="B79" s="106"/>
      <c r="C79" s="108"/>
      <c r="D79" s="108"/>
      <c r="E79" s="109"/>
      <c r="F79" s="91"/>
      <c r="G79" s="91"/>
      <c r="H79" s="91"/>
      <c r="I79" s="91"/>
      <c r="J79" s="91"/>
      <c r="K79" s="91"/>
      <c r="L79" s="91"/>
      <c r="M79" s="91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</row>
    <row r="80" spans="1:33">
      <c r="A80" s="107"/>
      <c r="B80" s="106"/>
      <c r="C80" s="108"/>
      <c r="D80" s="108"/>
      <c r="E80" s="109"/>
      <c r="F80" s="91"/>
      <c r="G80" s="91"/>
      <c r="H80" s="91"/>
      <c r="I80" s="91"/>
      <c r="J80" s="91"/>
      <c r="K80" s="91"/>
      <c r="L80" s="91"/>
      <c r="M80" s="91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  <row r="81" spans="1:33">
      <c r="A81" s="107"/>
      <c r="B81" s="106"/>
      <c r="C81" s="108"/>
      <c r="D81" s="108"/>
      <c r="E81" s="109"/>
      <c r="F81" s="91"/>
      <c r="G81" s="91"/>
      <c r="H81" s="91"/>
      <c r="I81" s="91"/>
      <c r="J81" s="91"/>
      <c r="K81" s="91"/>
      <c r="L81" s="91"/>
      <c r="M81" s="91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</row>
    <row r="82" spans="1:33">
      <c r="A82" s="107"/>
      <c r="B82" s="106"/>
      <c r="C82" s="108"/>
      <c r="D82" s="108"/>
      <c r="E82" s="109"/>
      <c r="F82" s="91"/>
      <c r="G82" s="91"/>
      <c r="H82" s="91"/>
      <c r="I82" s="91"/>
      <c r="J82" s="91"/>
      <c r="K82" s="91"/>
      <c r="L82" s="91"/>
      <c r="M82" s="91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</row>
    <row r="83" spans="1:33">
      <c r="A83" s="107"/>
      <c r="B83" s="106"/>
      <c r="C83" s="108"/>
      <c r="D83" s="108"/>
      <c r="E83" s="109"/>
      <c r="F83" s="91"/>
      <c r="G83" s="91"/>
      <c r="H83" s="91"/>
      <c r="I83" s="91"/>
      <c r="J83" s="91"/>
      <c r="K83" s="91"/>
      <c r="L83" s="91"/>
      <c r="M83" s="91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</row>
    <row r="84" spans="1:33">
      <c r="A84" s="107"/>
      <c r="B84" s="106"/>
      <c r="C84" s="108"/>
      <c r="D84" s="108"/>
      <c r="E84" s="109"/>
      <c r="F84" s="91"/>
      <c r="G84" s="91"/>
      <c r="H84" s="91"/>
      <c r="I84" s="91"/>
      <c r="J84" s="91"/>
      <c r="K84" s="91"/>
      <c r="L84" s="91"/>
      <c r="M84" s="91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</row>
    <row r="85" spans="1:33">
      <c r="A85" s="107"/>
      <c r="B85" s="107"/>
      <c r="C85" s="107"/>
      <c r="D85" s="107"/>
      <c r="E85" s="107"/>
      <c r="F85" s="91"/>
      <c r="G85" s="91"/>
      <c r="H85" s="91"/>
      <c r="I85" s="91"/>
      <c r="J85" s="91"/>
      <c r="K85" s="91"/>
      <c r="L85" s="91"/>
      <c r="M85" s="91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</row>
    <row r="86" spans="1:33">
      <c r="A86" s="105"/>
      <c r="B86" s="106"/>
      <c r="C86" s="106"/>
      <c r="D86" s="106"/>
      <c r="E86" s="106"/>
      <c r="F86" s="91"/>
      <c r="G86" s="97"/>
      <c r="H86" s="91"/>
      <c r="I86" s="91"/>
      <c r="J86" s="91"/>
      <c r="K86" s="91"/>
      <c r="L86" s="91"/>
      <c r="M86" s="91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</row>
    <row r="87" spans="1:33">
      <c r="A87" s="107"/>
      <c r="B87" s="106"/>
      <c r="C87" s="108"/>
      <c r="D87" s="108"/>
      <c r="E87" s="109"/>
      <c r="F87" s="91"/>
      <c r="G87" s="91"/>
      <c r="H87" s="91"/>
      <c r="I87" s="91"/>
      <c r="J87" s="91"/>
      <c r="K87" s="91"/>
      <c r="L87" s="91"/>
      <c r="M87" s="91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</row>
    <row r="88" spans="1:33">
      <c r="A88" s="107"/>
      <c r="B88" s="106"/>
      <c r="C88" s="108"/>
      <c r="D88" s="108"/>
      <c r="E88" s="109"/>
      <c r="F88" s="91"/>
      <c r="G88" s="91"/>
      <c r="H88" s="91"/>
      <c r="I88" s="91"/>
      <c r="J88" s="91"/>
      <c r="K88" s="91"/>
      <c r="L88" s="91"/>
      <c r="M88" s="91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</row>
    <row r="89" spans="1:33">
      <c r="A89" s="107"/>
      <c r="B89" s="106"/>
      <c r="C89" s="108"/>
      <c r="D89" s="108"/>
      <c r="E89" s="109"/>
      <c r="F89" s="91"/>
      <c r="G89" s="91"/>
      <c r="H89" s="91"/>
      <c r="I89" s="91"/>
      <c r="J89" s="91"/>
      <c r="K89" s="91"/>
      <c r="L89" s="91"/>
      <c r="M89" s="91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</row>
    <row r="90" spans="1:33">
      <c r="A90" s="107"/>
      <c r="B90" s="106"/>
      <c r="C90" s="108"/>
      <c r="D90" s="108"/>
      <c r="E90" s="109"/>
      <c r="F90" s="91"/>
      <c r="G90" s="91"/>
      <c r="H90" s="91"/>
      <c r="I90" s="91"/>
      <c r="J90" s="91"/>
      <c r="K90" s="91"/>
      <c r="L90" s="91"/>
      <c r="M90" s="91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</row>
    <row r="91" spans="1:33">
      <c r="A91" s="107"/>
      <c r="B91" s="106"/>
      <c r="C91" s="108"/>
      <c r="D91" s="108"/>
      <c r="E91" s="109"/>
      <c r="F91" s="91"/>
      <c r="G91" s="91"/>
      <c r="H91" s="91"/>
      <c r="I91" s="91"/>
      <c r="J91" s="91"/>
      <c r="K91" s="91"/>
      <c r="L91" s="91"/>
      <c r="M91" s="91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</row>
    <row r="92" spans="1:33">
      <c r="A92" s="107"/>
      <c r="B92" s="106"/>
      <c r="C92" s="108"/>
      <c r="D92" s="108"/>
      <c r="E92" s="109"/>
      <c r="F92" s="91"/>
      <c r="G92" s="91"/>
      <c r="H92" s="91"/>
      <c r="I92" s="91"/>
      <c r="J92" s="91"/>
      <c r="K92" s="91"/>
      <c r="L92" s="91"/>
      <c r="M92" s="91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</row>
    <row r="93" spans="1:33">
      <c r="A93" s="107"/>
      <c r="B93" s="106"/>
      <c r="C93" s="108"/>
      <c r="D93" s="108"/>
      <c r="E93" s="109"/>
      <c r="F93" s="91"/>
      <c r="G93" s="91"/>
      <c r="H93" s="91"/>
      <c r="I93" s="91"/>
      <c r="J93" s="91"/>
      <c r="K93" s="91"/>
      <c r="L93" s="91"/>
      <c r="M93" s="91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</row>
    <row r="94" spans="1:33">
      <c r="A94" s="107"/>
      <c r="B94" s="106"/>
      <c r="C94" s="108"/>
      <c r="D94" s="108"/>
      <c r="E94" s="109"/>
      <c r="F94" s="91"/>
      <c r="G94" s="91"/>
      <c r="H94" s="91"/>
      <c r="I94" s="91"/>
      <c r="J94" s="91"/>
      <c r="K94" s="91"/>
      <c r="L94" s="91"/>
      <c r="M94" s="91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>
      <c r="A95" s="107"/>
      <c r="B95" s="106"/>
      <c r="C95" s="108"/>
      <c r="D95" s="108"/>
      <c r="E95" s="109"/>
      <c r="F95" s="91"/>
      <c r="G95" s="91"/>
      <c r="H95" s="91"/>
      <c r="I95" s="91"/>
      <c r="J95" s="91"/>
      <c r="K95" s="91"/>
      <c r="L95" s="91"/>
      <c r="M95" s="91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</row>
    <row r="96" spans="1:33">
      <c r="A96" s="107"/>
      <c r="B96" s="106"/>
      <c r="C96" s="108"/>
      <c r="D96" s="108"/>
      <c r="E96" s="109"/>
      <c r="F96" s="91"/>
      <c r="G96" s="91"/>
      <c r="H96" s="91"/>
      <c r="I96" s="91"/>
      <c r="J96" s="91"/>
      <c r="K96" s="91"/>
      <c r="L96" s="91"/>
      <c r="M96" s="91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>
      <c r="A97" s="107"/>
      <c r="B97" s="106"/>
      <c r="C97" s="108"/>
      <c r="D97" s="108"/>
      <c r="E97" s="109"/>
      <c r="F97" s="91"/>
      <c r="G97" s="91"/>
      <c r="H97" s="91"/>
      <c r="I97" s="91"/>
      <c r="J97" s="91"/>
      <c r="K97" s="91"/>
      <c r="L97" s="91"/>
      <c r="M97" s="91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</row>
    <row r="98" spans="1:33">
      <c r="A98" s="107"/>
      <c r="B98" s="107"/>
      <c r="C98" s="107"/>
      <c r="D98" s="107"/>
      <c r="E98" s="107"/>
      <c r="F98" s="91"/>
      <c r="G98" s="91"/>
      <c r="H98" s="91"/>
      <c r="I98" s="91"/>
      <c r="J98" s="91"/>
      <c r="K98" s="91"/>
      <c r="L98" s="91"/>
      <c r="M98" s="91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</row>
    <row r="99" spans="1:33">
      <c r="A99" s="110"/>
      <c r="B99" s="106"/>
      <c r="C99" s="106"/>
      <c r="D99" s="106"/>
      <c r="E99" s="106"/>
      <c r="F99" s="91"/>
      <c r="G99" s="97"/>
      <c r="H99" s="91"/>
      <c r="I99" s="91"/>
      <c r="J99" s="91"/>
      <c r="K99" s="91"/>
      <c r="L99" s="91"/>
      <c r="M99" s="91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</row>
    <row r="100" spans="1:33">
      <c r="A100" s="107"/>
      <c r="B100" s="106"/>
      <c r="C100" s="108"/>
      <c r="D100" s="108"/>
      <c r="E100" s="109"/>
      <c r="F100" s="91"/>
      <c r="G100" s="91"/>
      <c r="H100" s="91"/>
      <c r="I100" s="91"/>
      <c r="J100" s="91"/>
      <c r="K100" s="91"/>
      <c r="L100" s="91"/>
      <c r="M100" s="91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</row>
    <row r="101" spans="1:33">
      <c r="A101" s="107"/>
      <c r="B101" s="106"/>
      <c r="C101" s="108"/>
      <c r="D101" s="108"/>
      <c r="E101" s="109"/>
      <c r="F101" s="91"/>
      <c r="G101" s="91"/>
      <c r="H101" s="91"/>
      <c r="I101" s="91"/>
      <c r="J101" s="91"/>
      <c r="K101" s="91"/>
      <c r="L101" s="91"/>
      <c r="M101" s="91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</row>
    <row r="102" spans="1:33">
      <c r="A102" s="107"/>
      <c r="B102" s="106"/>
      <c r="C102" s="108"/>
      <c r="D102" s="108"/>
      <c r="E102" s="109"/>
      <c r="F102" s="91"/>
      <c r="G102" s="91"/>
      <c r="H102" s="91"/>
      <c r="I102" s="91"/>
      <c r="J102" s="91"/>
      <c r="K102" s="91"/>
      <c r="L102" s="91"/>
      <c r="M102" s="91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</row>
    <row r="103" spans="1:33">
      <c r="A103" s="107"/>
      <c r="B103" s="106"/>
      <c r="C103" s="108"/>
      <c r="D103" s="108"/>
      <c r="E103" s="109"/>
      <c r="F103" s="91"/>
      <c r="G103" s="91"/>
      <c r="H103" s="91"/>
      <c r="I103" s="91"/>
      <c r="J103" s="91"/>
      <c r="K103" s="91"/>
      <c r="L103" s="91"/>
      <c r="M103" s="91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</row>
    <row r="104" spans="1:33">
      <c r="A104" s="107"/>
      <c r="B104" s="106"/>
      <c r="C104" s="108"/>
      <c r="D104" s="108"/>
      <c r="E104" s="109"/>
      <c r="F104" s="91"/>
      <c r="G104" s="91"/>
      <c r="H104" s="91"/>
      <c r="I104" s="91"/>
      <c r="J104" s="91"/>
      <c r="K104" s="91"/>
      <c r="L104" s="91"/>
      <c r="M104" s="91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</row>
    <row r="105" spans="1:33">
      <c r="A105" s="107"/>
      <c r="B105" s="106"/>
      <c r="C105" s="108"/>
      <c r="D105" s="108"/>
      <c r="E105" s="109"/>
      <c r="F105" s="91"/>
      <c r="G105" s="91"/>
      <c r="H105" s="91"/>
      <c r="I105" s="91"/>
      <c r="J105" s="91"/>
      <c r="K105" s="91"/>
      <c r="L105" s="91"/>
      <c r="M105" s="91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</row>
    <row r="106" spans="1:33">
      <c r="A106" s="107"/>
      <c r="B106" s="106"/>
      <c r="C106" s="108"/>
      <c r="D106" s="108"/>
      <c r="E106" s="109"/>
      <c r="F106" s="91"/>
      <c r="G106" s="91"/>
      <c r="H106" s="91"/>
      <c r="I106" s="91"/>
      <c r="J106" s="91"/>
      <c r="K106" s="91"/>
      <c r="L106" s="91"/>
      <c r="M106" s="91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</row>
    <row r="107" spans="1:33">
      <c r="A107" s="107"/>
      <c r="B107" s="106"/>
      <c r="C107" s="108"/>
      <c r="D107" s="108"/>
      <c r="E107" s="109"/>
      <c r="F107" s="91"/>
      <c r="G107" s="91"/>
      <c r="H107" s="91"/>
      <c r="I107" s="91"/>
      <c r="J107" s="91"/>
      <c r="K107" s="91"/>
      <c r="L107" s="91"/>
      <c r="M107" s="91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</row>
    <row r="108" spans="1:33">
      <c r="A108" s="107"/>
      <c r="B108" s="106"/>
      <c r="C108" s="108"/>
      <c r="D108" s="108"/>
      <c r="E108" s="109"/>
      <c r="F108" s="91"/>
      <c r="G108" s="91"/>
      <c r="H108" s="91"/>
      <c r="I108" s="91"/>
      <c r="J108" s="91"/>
      <c r="K108" s="91"/>
      <c r="L108" s="91"/>
      <c r="M108" s="91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</row>
    <row r="109" spans="1:33">
      <c r="A109" s="107"/>
      <c r="B109" s="106"/>
      <c r="C109" s="108"/>
      <c r="D109" s="108"/>
      <c r="E109" s="109"/>
      <c r="F109" s="91"/>
      <c r="G109" s="91"/>
      <c r="H109" s="91"/>
      <c r="I109" s="91"/>
      <c r="J109" s="91"/>
      <c r="K109" s="91"/>
      <c r="L109" s="91"/>
      <c r="M109" s="9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</row>
    <row r="110" spans="1:33">
      <c r="A110" s="107"/>
      <c r="B110" s="106"/>
      <c r="C110" s="108"/>
      <c r="D110" s="108"/>
      <c r="E110" s="109"/>
      <c r="F110" s="91"/>
      <c r="G110" s="91"/>
      <c r="H110" s="91"/>
      <c r="I110" s="91"/>
      <c r="J110" s="91"/>
      <c r="K110" s="91"/>
      <c r="L110" s="91"/>
      <c r="M110" s="9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</row>
    <row r="111" spans="1:33">
      <c r="A111" s="107"/>
      <c r="B111" s="107"/>
      <c r="C111" s="107"/>
      <c r="D111" s="107"/>
      <c r="E111" s="107"/>
      <c r="F111" s="91"/>
      <c r="G111" s="91"/>
      <c r="H111" s="91"/>
      <c r="I111" s="91"/>
      <c r="J111" s="91"/>
      <c r="K111" s="91"/>
      <c r="L111" s="91"/>
      <c r="M111" s="9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</row>
    <row r="112" spans="1:33">
      <c r="A112" s="110"/>
      <c r="B112" s="106"/>
      <c r="C112" s="106"/>
      <c r="D112" s="106"/>
      <c r="E112" s="106"/>
      <c r="F112" s="91"/>
      <c r="G112" s="97"/>
      <c r="H112" s="91"/>
      <c r="I112" s="91"/>
      <c r="J112" s="91"/>
      <c r="K112" s="91"/>
      <c r="L112" s="91"/>
      <c r="M112" s="9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</row>
    <row r="113" spans="1:33">
      <c r="A113" s="107"/>
      <c r="B113" s="106"/>
      <c r="C113" s="108"/>
      <c r="D113" s="108"/>
      <c r="E113" s="109"/>
      <c r="F113" s="91"/>
      <c r="G113" s="91"/>
      <c r="H113" s="91"/>
      <c r="I113" s="91"/>
      <c r="J113" s="91"/>
      <c r="K113" s="91"/>
      <c r="L113" s="91"/>
      <c r="M113" s="9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</row>
    <row r="114" spans="1:33">
      <c r="A114" s="107"/>
      <c r="B114" s="106"/>
      <c r="C114" s="108"/>
      <c r="D114" s="108"/>
      <c r="E114" s="109"/>
      <c r="F114" s="91"/>
      <c r="G114" s="91"/>
      <c r="H114" s="91"/>
      <c r="I114" s="91"/>
      <c r="J114" s="91"/>
      <c r="K114" s="91"/>
      <c r="L114" s="91"/>
      <c r="M114" s="9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</row>
    <row r="115" spans="1:33">
      <c r="A115" s="107"/>
      <c r="B115" s="106"/>
      <c r="C115" s="108"/>
      <c r="D115" s="108"/>
      <c r="E115" s="109"/>
      <c r="F115" s="91"/>
      <c r="G115" s="91"/>
      <c r="H115" s="91"/>
      <c r="I115" s="91"/>
      <c r="J115" s="91"/>
      <c r="K115" s="91"/>
      <c r="L115" s="91"/>
      <c r="M115" s="91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</row>
    <row r="116" spans="1:33">
      <c r="A116" s="107"/>
      <c r="B116" s="106"/>
      <c r="C116" s="108"/>
      <c r="D116" s="108"/>
      <c r="E116" s="109"/>
      <c r="F116" s="91"/>
      <c r="G116" s="91"/>
      <c r="H116" s="91"/>
      <c r="I116" s="91"/>
      <c r="J116" s="91"/>
      <c r="K116" s="91"/>
      <c r="L116" s="91"/>
      <c r="M116" s="91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</row>
    <row r="117" spans="1:33">
      <c r="A117" s="107"/>
      <c r="B117" s="106"/>
      <c r="C117" s="108"/>
      <c r="D117" s="108"/>
      <c r="E117" s="109"/>
      <c r="F117" s="91"/>
      <c r="G117" s="91"/>
      <c r="H117" s="91"/>
      <c r="I117" s="91"/>
      <c r="J117" s="91"/>
      <c r="K117" s="91"/>
      <c r="L117" s="91"/>
      <c r="M117" s="91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</row>
    <row r="118" spans="1:33">
      <c r="A118" s="107"/>
      <c r="B118" s="106"/>
      <c r="C118" s="108"/>
      <c r="D118" s="108"/>
      <c r="E118" s="109"/>
      <c r="F118" s="91"/>
      <c r="G118" s="91"/>
      <c r="H118" s="91"/>
      <c r="I118" s="91"/>
      <c r="J118" s="91"/>
      <c r="K118" s="91"/>
      <c r="L118" s="91"/>
      <c r="M118" s="91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</row>
    <row r="119" spans="1:33">
      <c r="A119" s="107"/>
      <c r="B119" s="106"/>
      <c r="C119" s="108"/>
      <c r="D119" s="108"/>
      <c r="E119" s="109"/>
      <c r="F119" s="91"/>
      <c r="G119" s="91"/>
      <c r="H119" s="91"/>
      <c r="I119" s="91"/>
      <c r="J119" s="91"/>
      <c r="K119" s="91"/>
      <c r="L119" s="91"/>
      <c r="M119" s="91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</row>
    <row r="120" spans="1:33">
      <c r="A120" s="107"/>
      <c r="B120" s="106"/>
      <c r="C120" s="108"/>
      <c r="D120" s="108"/>
      <c r="E120" s="109"/>
      <c r="F120" s="91"/>
      <c r="G120" s="91"/>
      <c r="H120" s="91"/>
      <c r="I120" s="91"/>
      <c r="J120" s="91"/>
      <c r="K120" s="91"/>
      <c r="L120" s="91"/>
      <c r="M120" s="91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</row>
    <row r="121" spans="1:33">
      <c r="A121" s="107"/>
      <c r="B121" s="106"/>
      <c r="C121" s="108"/>
      <c r="D121" s="108"/>
      <c r="E121" s="109"/>
      <c r="F121" s="91"/>
      <c r="G121" s="91"/>
      <c r="H121" s="91"/>
      <c r="I121" s="91"/>
      <c r="J121" s="91"/>
      <c r="K121" s="91"/>
      <c r="L121" s="91"/>
      <c r="M121" s="91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</row>
    <row r="122" spans="1:33">
      <c r="A122" s="107"/>
      <c r="B122" s="106"/>
      <c r="C122" s="108"/>
      <c r="D122" s="108"/>
      <c r="E122" s="109"/>
      <c r="F122" s="91"/>
      <c r="G122" s="91"/>
      <c r="H122" s="91"/>
      <c r="I122" s="91"/>
      <c r="J122" s="91"/>
      <c r="K122" s="91"/>
      <c r="L122" s="91"/>
      <c r="M122" s="91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</row>
    <row r="123" spans="1:33">
      <c r="A123" s="107"/>
      <c r="B123" s="106"/>
      <c r="C123" s="108"/>
      <c r="D123" s="108"/>
      <c r="E123" s="109"/>
      <c r="F123" s="91"/>
      <c r="G123" s="91"/>
      <c r="H123" s="91"/>
      <c r="I123" s="91"/>
      <c r="J123" s="91"/>
      <c r="K123" s="91"/>
      <c r="L123" s="91"/>
      <c r="M123" s="91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</row>
    <row r="124" spans="1:33">
      <c r="A124" s="107"/>
      <c r="B124" s="107"/>
      <c r="C124" s="107"/>
      <c r="D124" s="107"/>
      <c r="E124" s="107"/>
      <c r="F124" s="91"/>
      <c r="G124" s="91"/>
      <c r="H124" s="91"/>
      <c r="I124" s="91"/>
      <c r="J124" s="91"/>
      <c r="K124" s="91"/>
      <c r="L124" s="91"/>
      <c r="M124" s="91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</row>
    <row r="125" spans="1:33">
      <c r="A125" s="110"/>
      <c r="B125" s="106"/>
      <c r="C125" s="106"/>
      <c r="D125" s="106"/>
      <c r="E125" s="106"/>
      <c r="F125" s="91"/>
      <c r="G125" s="97"/>
      <c r="H125" s="91"/>
      <c r="I125" s="91"/>
      <c r="J125" s="91"/>
      <c r="K125" s="91"/>
      <c r="L125" s="91"/>
      <c r="M125" s="91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</row>
    <row r="126" spans="1:33">
      <c r="A126" s="107"/>
      <c r="B126" s="106"/>
      <c r="C126" s="108"/>
      <c r="D126" s="108"/>
      <c r="E126" s="109"/>
      <c r="F126" s="91"/>
      <c r="G126" s="91"/>
      <c r="H126" s="91"/>
      <c r="I126" s="91"/>
      <c r="J126" s="111"/>
      <c r="K126" s="111"/>
      <c r="L126" s="91"/>
      <c r="M126" s="91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</row>
    <row r="127" spans="1:33">
      <c r="A127" s="107"/>
      <c r="B127" s="106"/>
      <c r="C127" s="108"/>
      <c r="D127" s="108"/>
      <c r="E127" s="109"/>
      <c r="F127" s="91"/>
      <c r="G127" s="91"/>
      <c r="H127" s="91"/>
      <c r="I127" s="91"/>
      <c r="J127" s="111"/>
      <c r="K127" s="111"/>
      <c r="L127" s="91"/>
      <c r="M127" s="91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</row>
    <row r="128" spans="1:33">
      <c r="A128" s="107"/>
      <c r="B128" s="106"/>
      <c r="C128" s="108"/>
      <c r="D128" s="108"/>
      <c r="E128" s="109"/>
      <c r="F128" s="91"/>
      <c r="G128" s="91"/>
      <c r="H128" s="91"/>
      <c r="I128" s="91"/>
      <c r="J128" s="111"/>
      <c r="K128" s="111"/>
      <c r="L128" s="91"/>
      <c r="M128" s="91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</row>
    <row r="129" spans="1:33">
      <c r="A129" s="107"/>
      <c r="B129" s="106"/>
      <c r="C129" s="108"/>
      <c r="D129" s="108"/>
      <c r="E129" s="109"/>
      <c r="F129" s="91"/>
      <c r="G129" s="91"/>
      <c r="H129" s="91"/>
      <c r="I129" s="91"/>
      <c r="J129" s="111"/>
      <c r="K129" s="111"/>
      <c r="L129" s="91"/>
      <c r="M129" s="91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</row>
    <row r="130" spans="1:33">
      <c r="A130" s="107"/>
      <c r="B130" s="106"/>
      <c r="C130" s="108"/>
      <c r="D130" s="108"/>
      <c r="E130" s="109"/>
      <c r="F130" s="91"/>
      <c r="G130" s="91"/>
      <c r="H130" s="91"/>
      <c r="I130" s="91"/>
      <c r="J130" s="111"/>
      <c r="K130" s="111"/>
      <c r="L130" s="91"/>
      <c r="M130" s="91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</row>
    <row r="131" spans="1:33">
      <c r="A131" s="107"/>
      <c r="B131" s="106"/>
      <c r="C131" s="108"/>
      <c r="D131" s="108"/>
      <c r="E131" s="109"/>
      <c r="F131" s="91"/>
      <c r="G131" s="91"/>
      <c r="H131" s="91"/>
      <c r="I131" s="91"/>
      <c r="J131" s="111"/>
      <c r="K131" s="111"/>
      <c r="L131" s="91"/>
      <c r="M131" s="91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</row>
    <row r="132" spans="1:33">
      <c r="A132" s="107"/>
      <c r="B132" s="106"/>
      <c r="C132" s="108"/>
      <c r="D132" s="108"/>
      <c r="E132" s="109"/>
      <c r="F132" s="91"/>
      <c r="G132" s="91"/>
      <c r="H132" s="91"/>
      <c r="I132" s="91"/>
      <c r="J132" s="111"/>
      <c r="K132" s="111"/>
      <c r="L132" s="91"/>
      <c r="M132" s="91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</row>
    <row r="133" spans="1:33">
      <c r="A133" s="107"/>
      <c r="B133" s="106"/>
      <c r="C133" s="108"/>
      <c r="D133" s="108"/>
      <c r="E133" s="109"/>
      <c r="F133" s="91"/>
      <c r="G133" s="91"/>
      <c r="H133" s="91"/>
      <c r="I133" s="91"/>
      <c r="J133" s="111"/>
      <c r="K133" s="111"/>
      <c r="L133" s="91"/>
      <c r="M133" s="91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</row>
    <row r="134" spans="1:33">
      <c r="A134" s="107"/>
      <c r="B134" s="106"/>
      <c r="C134" s="108"/>
      <c r="D134" s="108"/>
      <c r="E134" s="109"/>
      <c r="F134" s="91"/>
      <c r="G134" s="91"/>
      <c r="H134" s="91"/>
      <c r="I134" s="91"/>
      <c r="J134" s="111"/>
      <c r="K134" s="111"/>
      <c r="L134" s="91"/>
      <c r="M134" s="91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</row>
    <row r="135" spans="1:33">
      <c r="A135" s="107"/>
      <c r="B135" s="106"/>
      <c r="C135" s="108"/>
      <c r="D135" s="108"/>
      <c r="E135" s="109"/>
      <c r="F135" s="91"/>
      <c r="G135" s="91"/>
      <c r="H135" s="91"/>
      <c r="I135" s="91"/>
      <c r="J135" s="111"/>
      <c r="K135" s="111"/>
      <c r="L135" s="91"/>
      <c r="M135" s="91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</row>
    <row r="136" spans="1:33">
      <c r="A136" s="107"/>
      <c r="B136" s="106"/>
      <c r="C136" s="108"/>
      <c r="D136" s="108"/>
      <c r="E136" s="109"/>
      <c r="F136" s="91"/>
      <c r="G136" s="91"/>
      <c r="H136" s="91"/>
      <c r="I136" s="91"/>
      <c r="J136" s="91"/>
      <c r="K136" s="91"/>
      <c r="L136" s="91"/>
      <c r="M136" s="91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</row>
    <row r="137" spans="1:3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</row>
    <row r="138" spans="1:3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</row>
    <row r="139" spans="1:33">
      <c r="A139" s="91"/>
      <c r="B139" s="97"/>
      <c r="C139" s="97"/>
      <c r="D139" s="112"/>
      <c r="E139" s="112"/>
      <c r="F139" s="91"/>
      <c r="G139" s="91"/>
      <c r="H139" s="91"/>
      <c r="I139" s="91"/>
      <c r="J139" s="91"/>
      <c r="K139" s="91"/>
      <c r="L139" s="91"/>
      <c r="M139" s="91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</row>
    <row r="140" spans="1:33">
      <c r="A140" s="91"/>
      <c r="B140" s="113"/>
      <c r="C140" s="114"/>
      <c r="D140" s="97"/>
      <c r="E140" s="97"/>
      <c r="F140" s="91"/>
      <c r="G140" s="91"/>
      <c r="H140" s="91"/>
      <c r="I140" s="91"/>
      <c r="J140" s="91"/>
      <c r="K140" s="91"/>
      <c r="L140" s="91"/>
      <c r="M140" s="91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</row>
    <row r="141" spans="1:33">
      <c r="A141" s="91"/>
      <c r="B141" s="113"/>
      <c r="C141" s="113"/>
      <c r="D141" s="115"/>
      <c r="E141" s="115"/>
      <c r="F141" s="91"/>
      <c r="G141" s="91"/>
      <c r="H141" s="91"/>
      <c r="I141" s="91"/>
      <c r="J141" s="91"/>
      <c r="K141" s="91"/>
      <c r="L141" s="91"/>
      <c r="M141" s="91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</row>
    <row r="142" spans="1:33">
      <c r="A142" s="91"/>
      <c r="B142" s="113"/>
      <c r="C142" s="113"/>
      <c r="D142" s="115"/>
      <c r="E142" s="115"/>
      <c r="F142" s="91"/>
      <c r="G142" s="91"/>
      <c r="H142" s="91"/>
      <c r="I142" s="91"/>
      <c r="J142" s="91"/>
      <c r="K142" s="91"/>
      <c r="L142" s="91"/>
      <c r="M142" s="91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</row>
    <row r="143" spans="1:33">
      <c r="A143" s="91"/>
      <c r="B143" s="113"/>
      <c r="C143" s="113"/>
      <c r="D143" s="115"/>
      <c r="E143" s="115"/>
      <c r="F143" s="91"/>
      <c r="G143" s="91"/>
      <c r="H143" s="91"/>
      <c r="I143" s="91"/>
      <c r="J143" s="91"/>
      <c r="K143" s="91"/>
      <c r="L143" s="91"/>
      <c r="M143" s="91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</row>
    <row r="144" spans="1:33">
      <c r="A144" s="91"/>
      <c r="B144" s="113"/>
      <c r="C144" s="113"/>
      <c r="D144" s="115"/>
      <c r="E144" s="115"/>
      <c r="F144" s="91"/>
      <c r="G144" s="91"/>
      <c r="H144" s="91"/>
      <c r="I144" s="91"/>
      <c r="J144" s="91"/>
      <c r="K144" s="91"/>
      <c r="L144" s="91"/>
      <c r="M144" s="91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</row>
    <row r="145" spans="1:33">
      <c r="A145" s="91"/>
      <c r="B145" s="113"/>
      <c r="C145" s="113"/>
      <c r="D145" s="115"/>
      <c r="E145" s="115"/>
      <c r="F145" s="91"/>
      <c r="G145" s="91"/>
      <c r="H145" s="91"/>
      <c r="I145" s="91"/>
      <c r="J145" s="91"/>
      <c r="K145" s="91"/>
      <c r="L145" s="91"/>
      <c r="M145" s="91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</row>
    <row r="146" spans="1:33">
      <c r="A146" s="91"/>
      <c r="B146" s="113"/>
      <c r="C146" s="113"/>
      <c r="D146" s="115"/>
      <c r="E146" s="115"/>
      <c r="F146" s="91"/>
      <c r="G146" s="91"/>
      <c r="H146" s="91"/>
      <c r="I146" s="91"/>
      <c r="J146" s="91"/>
      <c r="K146" s="91"/>
      <c r="L146" s="91"/>
      <c r="M146" s="91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</row>
    <row r="147" spans="1:33">
      <c r="A147" s="91"/>
      <c r="B147" s="113"/>
      <c r="C147" s="113"/>
      <c r="D147" s="115"/>
      <c r="E147" s="115"/>
      <c r="F147" s="91"/>
      <c r="G147" s="91"/>
      <c r="H147" s="91"/>
      <c r="I147" s="91"/>
      <c r="J147" s="91"/>
      <c r="K147" s="91"/>
      <c r="L147" s="91"/>
      <c r="M147" s="91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</row>
    <row r="148" spans="1:33">
      <c r="A148" s="91"/>
      <c r="B148" s="113"/>
      <c r="C148" s="113"/>
      <c r="D148" s="115"/>
      <c r="E148" s="115"/>
      <c r="F148" s="91"/>
      <c r="G148" s="91"/>
      <c r="H148" s="91"/>
      <c r="I148" s="91"/>
      <c r="J148" s="91"/>
      <c r="K148" s="91"/>
      <c r="L148" s="91"/>
      <c r="M148" s="91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</row>
    <row r="149" spans="1:33">
      <c r="A149" s="91"/>
      <c r="B149" s="113"/>
      <c r="C149" s="113"/>
      <c r="D149" s="115"/>
      <c r="E149" s="115"/>
      <c r="F149" s="91"/>
      <c r="G149" s="91"/>
      <c r="H149" s="91"/>
      <c r="I149" s="91"/>
      <c r="J149" s="91"/>
      <c r="K149" s="91"/>
      <c r="L149" s="91"/>
      <c r="M149" s="91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</row>
    <row r="150" spans="1:33">
      <c r="A150" s="91"/>
      <c r="B150" s="113"/>
      <c r="C150" s="114"/>
      <c r="D150" s="115"/>
      <c r="E150" s="115"/>
      <c r="F150" s="91"/>
      <c r="G150" s="91"/>
      <c r="H150" s="91"/>
      <c r="I150" s="91"/>
      <c r="J150" s="91"/>
      <c r="K150" s="91"/>
      <c r="L150" s="91"/>
      <c r="M150" s="91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</row>
    <row r="151" spans="1:3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</row>
    <row r="152" spans="1:3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</row>
    <row r="153" spans="1:3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</row>
    <row r="154" spans="1:3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</row>
    <row r="155" spans="1:3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</row>
    <row r="156" spans="1:3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</row>
    <row r="157" spans="1:3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</row>
    <row r="158" spans="1:3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</row>
    <row r="159" spans="1:3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</row>
    <row r="160" spans="1:3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</row>
    <row r="161" spans="1:3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</row>
    <row r="162" spans="1:3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</row>
    <row r="163" spans="1:3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</row>
    <row r="164" spans="1:3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</row>
    <row r="165" spans="1:3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</row>
    <row r="166" spans="1:3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</row>
    <row r="167" spans="1:3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</row>
    <row r="168" spans="1:3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</row>
    <row r="169" spans="1:3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</row>
    <row r="170" spans="1:3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</row>
    <row r="171" spans="1:3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</row>
    <row r="172" spans="1:3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</row>
    <row r="173" spans="1:3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</row>
    <row r="174" spans="1:3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</row>
    <row r="175" spans="1:3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</row>
    <row r="176" spans="1:3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</row>
    <row r="177" spans="1:3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</row>
    <row r="178" spans="1:3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</row>
    <row r="179" spans="1:3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</row>
    <row r="180" spans="1:3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</row>
    <row r="181" spans="1:3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</row>
    <row r="182" spans="1:3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</row>
    <row r="183" spans="1:3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</row>
    <row r="184" spans="1:3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</row>
    <row r="185" spans="1:3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</row>
    <row r="186" spans="1:3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</row>
    <row r="187" spans="1:3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</row>
    <row r="188" spans="1:3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</row>
    <row r="189" spans="1:3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</row>
    <row r="190" spans="1:3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</row>
    <row r="191" spans="1:3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</row>
    <row r="192" spans="1:3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</row>
    <row r="193" spans="1:3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</row>
    <row r="194" spans="1:3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</row>
    <row r="195" spans="1:3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</row>
    <row r="196" spans="1:3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</row>
    <row r="197" spans="1:3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</row>
    <row r="198" spans="1:3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</row>
    <row r="199" spans="1:3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</row>
    <row r="200" spans="1:3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</row>
    <row r="201" spans="1:3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</row>
    <row r="202" spans="1:3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</row>
    <row r="203" spans="1:3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</row>
    <row r="204" spans="1:3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</row>
    <row r="205" spans="1:3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</row>
    <row r="206" spans="1:3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</row>
    <row r="207" spans="1:3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</row>
    <row r="208" spans="1:3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</row>
    <row r="209" spans="1:3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</row>
    <row r="210" spans="1:3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</row>
    <row r="211" spans="1:3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</row>
    <row r="212" spans="1:3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</row>
    <row r="213" spans="1:3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</row>
    <row r="214" spans="1:3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</row>
    <row r="215" spans="1:3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</row>
    <row r="216" spans="1:3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</row>
    <row r="217" spans="1:3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</row>
    <row r="218" spans="1:3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</row>
    <row r="219" spans="1:3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</row>
    <row r="220" spans="1:3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</row>
    <row r="221" spans="1:3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</row>
    <row r="222" spans="1:3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</row>
    <row r="223" spans="1:3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</row>
    <row r="224" spans="1:3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</row>
    <row r="225" spans="1:3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</row>
    <row r="226" spans="1:3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</row>
    <row r="227" spans="1:3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</row>
    <row r="228" spans="1:3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</row>
    <row r="229" spans="1:3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</row>
    <row r="230" spans="1:3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</row>
    <row r="231" spans="1:3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</row>
    <row r="232" spans="1:3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</row>
    <row r="233" spans="1:3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</row>
    <row r="234" spans="1:3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</row>
    <row r="235" spans="1:3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</row>
    <row r="236" spans="1:3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</row>
    <row r="237" spans="1:3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</row>
    <row r="238" spans="1:3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</row>
    <row r="239" spans="1:3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</row>
    <row r="240" spans="1:3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</row>
    <row r="241" spans="1:3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</row>
    <row r="242" spans="1:3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</row>
    <row r="243" spans="1:3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</row>
    <row r="244" spans="1:3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</row>
    <row r="245" spans="1:3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</row>
    <row r="246" spans="1:3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</row>
    <row r="247" spans="1:3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</row>
    <row r="248" spans="1:3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</row>
  </sheetData>
  <sheetProtection algorithmName="SHA-512" hashValue="NxwAUI1V8Vr0N+a81VhQnHytyIJBNJ0nQJwX8fNqvi7MBxOceUO30hmkgNHJ0IYOeTjJFn3WuRhicOf4+AcW+w==" saltValue="vn4qeilCd6eVOzwfjdpV+g==" spinCount="100000" sheet="1" objects="1" scenarios="1"/>
  <mergeCells count="17">
    <mergeCell ref="A19:B19"/>
    <mergeCell ref="D19:E19"/>
    <mergeCell ref="F22:G22"/>
    <mergeCell ref="A26:G26"/>
    <mergeCell ref="A28:G28"/>
    <mergeCell ref="I6:J6"/>
    <mergeCell ref="F17:G17"/>
    <mergeCell ref="A1:G2"/>
    <mergeCell ref="A3:G3"/>
    <mergeCell ref="A4:B4"/>
    <mergeCell ref="D4:E4"/>
    <mergeCell ref="F6:G6"/>
    <mergeCell ref="A9:B9"/>
    <mergeCell ref="D9:E9"/>
    <mergeCell ref="F11:G11"/>
    <mergeCell ref="A14:B14"/>
    <mergeCell ref="D14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09B2-ABDC-4245-B145-66200566B9EC}">
  <dimension ref="A1:AG248"/>
  <sheetViews>
    <sheetView workbookViewId="0">
      <selection activeCell="F22" sqref="F22:G22"/>
    </sheetView>
  </sheetViews>
  <sheetFormatPr baseColWidth="10" defaultRowHeight="15"/>
  <cols>
    <col min="1" max="1" width="10.140625" style="89" customWidth="1"/>
    <col min="2" max="2" width="14.85546875" style="89" customWidth="1"/>
    <col min="3" max="3" width="22" style="89" customWidth="1"/>
    <col min="4" max="4" width="13.42578125" style="89" customWidth="1"/>
    <col min="5" max="5" width="11.140625" style="89" customWidth="1"/>
    <col min="6" max="6" width="13.42578125" style="89" customWidth="1"/>
    <col min="7" max="16384" width="11.42578125" style="89"/>
  </cols>
  <sheetData>
    <row r="1" spans="1:33" ht="15" customHeight="1">
      <c r="A1" s="192" t="s">
        <v>72</v>
      </c>
      <c r="B1" s="193"/>
      <c r="C1" s="193"/>
      <c r="D1" s="193"/>
      <c r="E1" s="193"/>
      <c r="F1" s="193"/>
      <c r="G1" s="194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15" customHeight="1">
      <c r="A2" s="195"/>
      <c r="B2" s="196"/>
      <c r="C2" s="196"/>
      <c r="D2" s="196"/>
      <c r="E2" s="196"/>
      <c r="F2" s="196"/>
      <c r="G2" s="197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15" customHeight="1" thickBot="1">
      <c r="A3" s="198" t="s">
        <v>42</v>
      </c>
      <c r="B3" s="199"/>
      <c r="C3" s="199"/>
      <c r="D3" s="199"/>
      <c r="E3" s="199"/>
      <c r="F3" s="199"/>
      <c r="G3" s="200"/>
      <c r="H3" s="90"/>
      <c r="I3" s="91"/>
      <c r="J3" s="91"/>
      <c r="K3" s="90"/>
      <c r="L3" s="90"/>
      <c r="M3" s="9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15" customHeight="1" thickBot="1">
      <c r="A4" s="201" t="s">
        <v>43</v>
      </c>
      <c r="B4" s="202"/>
      <c r="C4" s="116" t="s">
        <v>44</v>
      </c>
      <c r="D4" s="201" t="s">
        <v>57</v>
      </c>
      <c r="E4" s="202"/>
      <c r="F4" s="163"/>
      <c r="G4" s="164"/>
      <c r="H4" s="88"/>
      <c r="I4" s="91"/>
      <c r="J4" s="91"/>
      <c r="K4" s="91"/>
      <c r="L4" s="91"/>
      <c r="M4" s="91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8">
      <c r="A5" s="117" t="s">
        <v>63</v>
      </c>
      <c r="B5" s="118">
        <v>2</v>
      </c>
      <c r="C5" s="119" t="s">
        <v>47</v>
      </c>
      <c r="D5" s="117" t="s">
        <v>64</v>
      </c>
      <c r="E5" s="155">
        <f>E7*B5/B7</f>
        <v>5.0000000000000001E-3</v>
      </c>
      <c r="F5" s="165"/>
      <c r="G5" s="163"/>
      <c r="H5" s="88"/>
      <c r="I5" s="91"/>
      <c r="J5" s="91"/>
      <c r="K5" s="91"/>
      <c r="L5" s="91"/>
      <c r="M5" s="91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8">
      <c r="A6" s="117" t="s">
        <v>65</v>
      </c>
      <c r="B6" s="155">
        <f>(B8*B7*C24)/(B5)</f>
        <v>16.400000000000002</v>
      </c>
      <c r="C6" s="95" t="s">
        <v>47</v>
      </c>
      <c r="D6" s="117" t="s">
        <v>66</v>
      </c>
      <c r="E6" s="155">
        <f>B6</f>
        <v>16.400000000000002</v>
      </c>
      <c r="F6" s="163"/>
      <c r="G6" s="165"/>
      <c r="H6" s="91"/>
      <c r="I6" s="175"/>
      <c r="J6" s="175"/>
      <c r="K6" s="91"/>
      <c r="L6" s="91"/>
      <c r="M6" s="91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8">
      <c r="A7" s="117" t="s">
        <v>67</v>
      </c>
      <c r="B7" s="118">
        <v>400</v>
      </c>
      <c r="C7" s="119" t="s">
        <v>47</v>
      </c>
      <c r="D7" s="117" t="s">
        <v>68</v>
      </c>
      <c r="E7" s="118">
        <v>1</v>
      </c>
      <c r="F7" s="182" t="str">
        <f>IF(E7&gt;B7, "Calentamiento", "Enfriamiento")</f>
        <v>Enfriamiento</v>
      </c>
      <c r="G7" s="183"/>
      <c r="H7" s="91"/>
      <c r="I7" s="96"/>
      <c r="J7" s="97"/>
      <c r="K7" s="91"/>
      <c r="L7" s="91"/>
      <c r="M7" s="91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ht="18.75" thickBot="1">
      <c r="A8" s="120" t="s">
        <v>69</v>
      </c>
      <c r="B8" s="118">
        <v>1</v>
      </c>
      <c r="C8" s="95" t="s">
        <v>47</v>
      </c>
      <c r="D8" s="121" t="s">
        <v>70</v>
      </c>
      <c r="E8" s="155">
        <f>B8</f>
        <v>1</v>
      </c>
      <c r="F8" s="106"/>
      <c r="G8" s="166"/>
      <c r="H8" s="97"/>
      <c r="I8" s="96"/>
      <c r="J8" s="97"/>
      <c r="K8" s="91"/>
      <c r="L8" s="91"/>
      <c r="M8" s="91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ht="18.75" thickBot="1">
      <c r="A9" s="184" t="s">
        <v>55</v>
      </c>
      <c r="B9" s="185"/>
      <c r="C9" s="92" t="s">
        <v>44</v>
      </c>
      <c r="D9" s="201" t="s">
        <v>57</v>
      </c>
      <c r="E9" s="202"/>
      <c r="F9" s="167"/>
      <c r="G9" s="167"/>
      <c r="H9" s="91"/>
      <c r="I9" s="88"/>
      <c r="J9" s="91"/>
      <c r="K9" s="91"/>
      <c r="L9" s="91"/>
      <c r="M9" s="91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8">
      <c r="A10" s="117" t="s">
        <v>63</v>
      </c>
      <c r="B10" s="118">
        <v>2</v>
      </c>
      <c r="C10" s="119" t="s">
        <v>47</v>
      </c>
      <c r="D10" s="117" t="s">
        <v>64</v>
      </c>
      <c r="E10" s="155">
        <f>E12*B10/B12</f>
        <v>1.9998482142857144</v>
      </c>
      <c r="F10" s="165"/>
      <c r="G10" s="163"/>
      <c r="H10" s="99"/>
      <c r="I10" s="88"/>
      <c r="J10" s="91"/>
      <c r="K10" s="91"/>
      <c r="L10" s="91"/>
      <c r="M10" s="9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ht="18">
      <c r="A11" s="117" t="s">
        <v>65</v>
      </c>
      <c r="B11" s="118">
        <v>11.2</v>
      </c>
      <c r="C11" s="95" t="s">
        <v>47</v>
      </c>
      <c r="D11" s="117" t="s">
        <v>66</v>
      </c>
      <c r="E11" s="155">
        <f>B11</f>
        <v>11.2</v>
      </c>
      <c r="F11" s="163"/>
      <c r="G11" s="165"/>
      <c r="H11" s="91"/>
      <c r="I11" s="91"/>
      <c r="J11" s="91"/>
      <c r="K11" s="91"/>
      <c r="L11" s="91"/>
      <c r="M11" s="9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3" ht="18">
      <c r="A12" s="117" t="s">
        <v>67</v>
      </c>
      <c r="B12" s="155">
        <f>(B10*B11)/(B13*C24)</f>
        <v>273.17073170731703</v>
      </c>
      <c r="C12" s="119" t="s">
        <v>47</v>
      </c>
      <c r="D12" s="117" t="s">
        <v>68</v>
      </c>
      <c r="E12" s="118">
        <v>273.14999999999998</v>
      </c>
      <c r="F12" s="176" t="str">
        <f>IF(E12&gt;B12, "Calentamiento", "Enfriamiento")</f>
        <v>Enfriamiento</v>
      </c>
      <c r="G12" s="177"/>
      <c r="H12" s="91"/>
      <c r="I12" s="91"/>
      <c r="J12" s="91"/>
      <c r="K12" s="91"/>
      <c r="L12" s="91"/>
      <c r="M12" s="91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8.75" thickBot="1">
      <c r="A13" s="120" t="s">
        <v>69</v>
      </c>
      <c r="B13" s="118">
        <v>1</v>
      </c>
      <c r="C13" s="95" t="s">
        <v>47</v>
      </c>
      <c r="D13" s="121" t="s">
        <v>70</v>
      </c>
      <c r="E13" s="155">
        <f>B13</f>
        <v>1</v>
      </c>
      <c r="F13" s="107"/>
      <c r="G13" s="107"/>
      <c r="H13" s="91"/>
      <c r="I13" s="91"/>
      <c r="J13" s="91"/>
      <c r="K13" s="91"/>
      <c r="L13" s="91"/>
      <c r="M13" s="91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3" ht="18.75" thickBot="1">
      <c r="A14" s="184" t="s">
        <v>56</v>
      </c>
      <c r="B14" s="185"/>
      <c r="C14" s="92" t="s">
        <v>44</v>
      </c>
      <c r="D14" s="201" t="s">
        <v>71</v>
      </c>
      <c r="E14" s="202"/>
      <c r="F14" s="107"/>
      <c r="G14" s="107"/>
      <c r="H14" s="91"/>
      <c r="I14" s="91"/>
      <c r="J14" s="91"/>
      <c r="K14" s="91"/>
      <c r="L14" s="91"/>
      <c r="M14" s="9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1:33" ht="18">
      <c r="A15" s="117" t="s">
        <v>63</v>
      </c>
      <c r="B15" s="155">
        <f>(B18*B17*C24)/(B16)</f>
        <v>0.49996205357142859</v>
      </c>
      <c r="C15" s="119" t="s">
        <v>47</v>
      </c>
      <c r="D15" s="117" t="s">
        <v>64</v>
      </c>
      <c r="E15" s="118">
        <v>4</v>
      </c>
      <c r="F15" s="107"/>
      <c r="G15" s="107"/>
      <c r="H15" s="91"/>
      <c r="I15" s="91"/>
      <c r="J15" s="91"/>
      <c r="K15" s="91"/>
      <c r="L15" s="91"/>
      <c r="M15" s="91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18">
      <c r="A16" s="117" t="s">
        <v>65</v>
      </c>
      <c r="B16" s="118">
        <v>44.8</v>
      </c>
      <c r="C16" s="95" t="s">
        <v>47</v>
      </c>
      <c r="D16" s="117" t="s">
        <v>66</v>
      </c>
      <c r="E16" s="155">
        <f>B16</f>
        <v>44.8</v>
      </c>
      <c r="F16" s="165"/>
      <c r="G16" s="163"/>
      <c r="H16" s="91"/>
      <c r="I16" s="91"/>
      <c r="J16" s="91"/>
      <c r="K16" s="91"/>
      <c r="L16" s="91"/>
      <c r="M16" s="91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1:33" ht="18">
      <c r="A17" s="117" t="s">
        <v>67</v>
      </c>
      <c r="B17" s="118">
        <v>273.14999999999998</v>
      </c>
      <c r="C17" s="119" t="s">
        <v>47</v>
      </c>
      <c r="D17" s="117" t="s">
        <v>68</v>
      </c>
      <c r="E17" s="155">
        <f>(E15*B17)/(B15)</f>
        <v>2185.3658536585363</v>
      </c>
      <c r="F17" s="176" t="str">
        <f>IF(B17&lt;E17, "Calentamiento", "Enfriamiento")</f>
        <v>Calentamiento</v>
      </c>
      <c r="G17" s="177"/>
      <c r="H17" s="91"/>
      <c r="I17" s="91"/>
      <c r="J17" s="91"/>
      <c r="K17" s="91"/>
      <c r="L17" s="91"/>
      <c r="M17" s="91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1:33" ht="18.75" thickBot="1">
      <c r="A18" s="120" t="s">
        <v>69</v>
      </c>
      <c r="B18" s="118">
        <v>1</v>
      </c>
      <c r="C18" s="95" t="s">
        <v>47</v>
      </c>
      <c r="D18" s="121" t="s">
        <v>70</v>
      </c>
      <c r="E18" s="155">
        <f>B18</f>
        <v>1</v>
      </c>
      <c r="F18" s="107"/>
      <c r="G18" s="107"/>
      <c r="H18" s="91"/>
      <c r="I18" s="91"/>
      <c r="J18" s="91"/>
      <c r="K18" s="91"/>
      <c r="L18" s="91"/>
      <c r="M18" s="91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1:33" ht="18.75" thickBot="1">
      <c r="A19" s="188" t="s">
        <v>58</v>
      </c>
      <c r="B19" s="189"/>
      <c r="C19" s="100" t="s">
        <v>44</v>
      </c>
      <c r="D19" s="201" t="s">
        <v>71</v>
      </c>
      <c r="E19" s="202"/>
      <c r="F19" s="107"/>
      <c r="G19" s="107"/>
      <c r="H19" s="91"/>
      <c r="I19" s="91"/>
      <c r="J19" s="91"/>
      <c r="K19" s="9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18">
      <c r="A20" s="117" t="s">
        <v>63</v>
      </c>
      <c r="B20" s="118">
        <v>1</v>
      </c>
      <c r="C20" s="119" t="s">
        <v>47</v>
      </c>
      <c r="D20" s="117" t="s">
        <v>64</v>
      </c>
      <c r="E20" s="118">
        <v>2</v>
      </c>
      <c r="F20" s="107"/>
      <c r="G20" s="107"/>
      <c r="H20" s="91"/>
      <c r="I20" s="91"/>
      <c r="J20" s="91"/>
      <c r="K20" s="91"/>
      <c r="L20" s="91"/>
      <c r="M20" s="91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1:33" ht="18">
      <c r="A21" s="117" t="s">
        <v>65</v>
      </c>
      <c r="B21" s="118">
        <v>22.4</v>
      </c>
      <c r="C21" s="95" t="s">
        <v>47</v>
      </c>
      <c r="D21" s="117" t="s">
        <v>66</v>
      </c>
      <c r="E21" s="155">
        <f>B21</f>
        <v>22.4</v>
      </c>
      <c r="F21" s="165"/>
      <c r="G21" s="163"/>
      <c r="H21" s="91"/>
      <c r="I21" s="91"/>
      <c r="J21" s="91"/>
      <c r="K21" s="91"/>
      <c r="L21" s="91"/>
      <c r="M21" s="91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1:33" ht="18">
      <c r="A22" s="117" t="s">
        <v>67</v>
      </c>
      <c r="B22" s="118">
        <v>273.14999999999998</v>
      </c>
      <c r="C22" s="119" t="s">
        <v>47</v>
      </c>
      <c r="D22" s="117" t="s">
        <v>68</v>
      </c>
      <c r="E22" s="155">
        <f>(B22*E20)/B20</f>
        <v>546.29999999999995</v>
      </c>
      <c r="F22" s="176" t="str">
        <f>IF(B22&lt;E22, "Calentamiento", "Enfriamiento")</f>
        <v>Calentamiento</v>
      </c>
      <c r="G22" s="177"/>
      <c r="H22" s="91"/>
      <c r="I22" s="91"/>
      <c r="J22" s="91"/>
      <c r="K22" s="91"/>
      <c r="L22" s="91"/>
      <c r="M22" s="91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33" ht="18.75" thickBot="1">
      <c r="A23" s="120" t="s">
        <v>69</v>
      </c>
      <c r="B23" s="158">
        <f>(B20*B21)/(C24*B22)</f>
        <v>1.0000758986173057</v>
      </c>
      <c r="C23" s="101" t="s">
        <v>47</v>
      </c>
      <c r="D23" s="121" t="s">
        <v>70</v>
      </c>
      <c r="E23" s="155">
        <f>B23</f>
        <v>1.0000758986173057</v>
      </c>
      <c r="F23" s="107"/>
      <c r="G23" s="107"/>
      <c r="H23" s="91"/>
      <c r="I23" s="91"/>
      <c r="J23" s="91"/>
      <c r="K23" s="91"/>
      <c r="L23" s="91"/>
      <c r="M23" s="91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</row>
    <row r="24" spans="1:33" ht="15.75" thickBot="1">
      <c r="B24" s="122" t="s">
        <v>59</v>
      </c>
      <c r="C24" s="161">
        <v>8.2000000000000003E-2</v>
      </c>
      <c r="D24" s="88"/>
      <c r="E24" s="103"/>
      <c r="F24" s="91"/>
      <c r="G24" s="91"/>
      <c r="H24" s="91"/>
      <c r="I24" s="91"/>
      <c r="J24" s="91"/>
      <c r="K24" s="91"/>
      <c r="L24" s="91"/>
      <c r="M24" s="91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</row>
    <row r="25" spans="1:33" ht="15.75" thickBot="1">
      <c r="A25" s="88"/>
      <c r="B25" s="88"/>
      <c r="C25" s="91"/>
      <c r="D25" s="104"/>
      <c r="E25" s="103"/>
      <c r="F25" s="91"/>
      <c r="G25" s="91"/>
      <c r="H25" s="91"/>
      <c r="I25" s="91"/>
      <c r="J25" s="91"/>
      <c r="K25" s="91"/>
      <c r="L25" s="91"/>
      <c r="M25" s="91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 ht="15.75" thickBot="1">
      <c r="A26" s="203" t="s">
        <v>60</v>
      </c>
      <c r="B26" s="204"/>
      <c r="C26" s="204"/>
      <c r="D26" s="204"/>
      <c r="E26" s="204"/>
      <c r="F26" s="204"/>
      <c r="G26" s="205"/>
      <c r="H26" s="91"/>
      <c r="I26" s="91"/>
      <c r="J26" s="91"/>
      <c r="K26" s="91"/>
      <c r="L26" s="91"/>
      <c r="M26" s="91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3" ht="15.75" thickBot="1">
      <c r="A27" s="91"/>
      <c r="B27" s="97"/>
      <c r="C27" s="104"/>
      <c r="D27" s="104"/>
      <c r="E27" s="103"/>
      <c r="F27" s="91"/>
      <c r="G27" s="91"/>
      <c r="H27" s="91"/>
      <c r="I27" s="91"/>
      <c r="J27" s="91"/>
      <c r="K27" s="91"/>
      <c r="L27" s="91"/>
      <c r="M27" s="91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t="15.75" thickBot="1">
      <c r="A28" s="206" t="s">
        <v>61</v>
      </c>
      <c r="B28" s="207"/>
      <c r="C28" s="207"/>
      <c r="D28" s="207"/>
      <c r="E28" s="207"/>
      <c r="F28" s="207"/>
      <c r="G28" s="208"/>
      <c r="H28" s="91"/>
      <c r="I28" s="91"/>
      <c r="J28" s="91"/>
      <c r="K28" s="91"/>
      <c r="L28" s="91"/>
      <c r="M28" s="91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1:33">
      <c r="A29" s="91"/>
      <c r="B29" s="97"/>
      <c r="C29" s="104"/>
      <c r="D29" s="104"/>
      <c r="E29" s="103"/>
      <c r="F29" s="91"/>
      <c r="G29" s="91"/>
      <c r="H29" s="91"/>
      <c r="I29" s="91"/>
      <c r="J29" s="91"/>
      <c r="K29" s="91"/>
      <c r="L29" s="91"/>
      <c r="M29" s="91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33">
      <c r="A30" s="91"/>
      <c r="B30" s="97"/>
      <c r="C30" s="104"/>
      <c r="D30" s="104"/>
      <c r="E30" s="103"/>
      <c r="F30" s="91"/>
      <c r="G30" s="91"/>
      <c r="H30" s="91"/>
      <c r="I30" s="91"/>
      <c r="J30" s="91"/>
      <c r="K30" s="91"/>
      <c r="L30" s="91"/>
      <c r="M30" s="91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3">
      <c r="A31" s="91"/>
      <c r="B31" s="97"/>
      <c r="C31" s="104"/>
      <c r="D31" s="104"/>
      <c r="E31" s="103"/>
      <c r="F31" s="91"/>
      <c r="G31" s="91"/>
      <c r="H31" s="91"/>
      <c r="I31" s="91"/>
      <c r="J31" s="91"/>
      <c r="K31" s="91"/>
      <c r="L31" s="91"/>
      <c r="M31" s="91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>
      <c r="A32" s="91"/>
      <c r="B32" s="97"/>
      <c r="C32" s="104"/>
      <c r="D32" s="104"/>
      <c r="E32" s="103"/>
      <c r="F32" s="91"/>
      <c r="G32" s="91"/>
      <c r="H32" s="91"/>
      <c r="I32" s="97"/>
      <c r="J32" s="91"/>
      <c r="K32" s="91"/>
      <c r="L32" s="91"/>
      <c r="M32" s="91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3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</row>
    <row r="34" spans="1:33">
      <c r="A34" s="105"/>
      <c r="B34" s="106"/>
      <c r="C34" s="106"/>
      <c r="D34" s="106"/>
      <c r="E34" s="106"/>
      <c r="F34" s="91"/>
      <c r="G34" s="97"/>
      <c r="H34" s="91"/>
      <c r="I34" s="91"/>
      <c r="J34" s="91"/>
      <c r="K34" s="91"/>
      <c r="L34" s="91"/>
      <c r="M34" s="91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>
      <c r="A35" s="107"/>
      <c r="B35" s="106"/>
      <c r="C35" s="108"/>
      <c r="D35" s="108"/>
      <c r="E35" s="109"/>
      <c r="F35" s="91"/>
      <c r="G35" s="91"/>
      <c r="H35" s="91"/>
      <c r="I35" s="91"/>
      <c r="J35" s="91"/>
      <c r="K35" s="91"/>
      <c r="L35" s="91"/>
      <c r="M35" s="91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1:33">
      <c r="A36" s="107"/>
      <c r="B36" s="106"/>
      <c r="C36" s="108"/>
      <c r="D36" s="108"/>
      <c r="E36" s="109"/>
      <c r="F36" s="91"/>
      <c r="G36" s="91"/>
      <c r="H36" s="91"/>
      <c r="I36" s="91"/>
      <c r="J36" s="91"/>
      <c r="K36" s="91"/>
      <c r="L36" s="91"/>
      <c r="M36" s="91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</row>
    <row r="37" spans="1:33">
      <c r="A37" s="107"/>
      <c r="B37" s="106"/>
      <c r="C37" s="108"/>
      <c r="D37" s="108"/>
      <c r="E37" s="109"/>
      <c r="F37" s="91"/>
      <c r="G37" s="91"/>
      <c r="H37" s="91"/>
      <c r="I37" s="91"/>
      <c r="J37" s="91"/>
      <c r="K37" s="91"/>
      <c r="L37" s="91"/>
      <c r="M37" s="91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>
      <c r="A38" s="107"/>
      <c r="B38" s="106"/>
      <c r="C38" s="108"/>
      <c r="D38" s="108"/>
      <c r="E38" s="109"/>
      <c r="F38" s="91"/>
      <c r="G38" s="91"/>
      <c r="H38" s="91"/>
      <c r="I38" s="91"/>
      <c r="J38" s="91"/>
      <c r="K38" s="91"/>
      <c r="L38" s="91"/>
      <c r="M38" s="91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>
      <c r="A39" s="107"/>
      <c r="B39" s="106"/>
      <c r="C39" s="108"/>
      <c r="D39" s="108"/>
      <c r="E39" s="109"/>
      <c r="F39" s="91"/>
      <c r="G39" s="91"/>
      <c r="H39" s="91"/>
      <c r="I39" s="91"/>
      <c r="J39" s="91"/>
      <c r="K39" s="91"/>
      <c r="L39" s="91"/>
      <c r="M39" s="91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>
      <c r="A40" s="107"/>
      <c r="B40" s="106"/>
      <c r="C40" s="108"/>
      <c r="D40" s="108"/>
      <c r="E40" s="109"/>
      <c r="F40" s="91"/>
      <c r="G40" s="91"/>
      <c r="H40" s="91"/>
      <c r="I40" s="91"/>
      <c r="J40" s="91"/>
      <c r="K40" s="91"/>
      <c r="L40" s="91"/>
      <c r="M40" s="91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>
      <c r="A41" s="107"/>
      <c r="B41" s="106"/>
      <c r="C41" s="108"/>
      <c r="D41" s="108"/>
      <c r="E41" s="109"/>
      <c r="F41" s="91"/>
      <c r="G41" s="91"/>
      <c r="H41" s="91"/>
      <c r="I41" s="91"/>
      <c r="J41" s="91"/>
      <c r="K41" s="91"/>
      <c r="L41" s="91"/>
      <c r="M41" s="91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>
      <c r="A42" s="107"/>
      <c r="B42" s="106"/>
      <c r="C42" s="108"/>
      <c r="D42" s="108"/>
      <c r="E42" s="109"/>
      <c r="F42" s="91"/>
      <c r="G42" s="91"/>
      <c r="H42" s="91"/>
      <c r="I42" s="91"/>
      <c r="J42" s="91"/>
      <c r="K42" s="91"/>
      <c r="L42" s="91"/>
      <c r="M42" s="91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>
      <c r="A43" s="107"/>
      <c r="B43" s="106"/>
      <c r="C43" s="108"/>
      <c r="D43" s="108"/>
      <c r="E43" s="109"/>
      <c r="F43" s="91"/>
      <c r="G43" s="91"/>
      <c r="H43" s="91"/>
      <c r="I43" s="91"/>
      <c r="J43" s="91"/>
      <c r="K43" s="91"/>
      <c r="L43" s="91"/>
      <c r="M43" s="91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</row>
    <row r="44" spans="1:33">
      <c r="A44" s="107"/>
      <c r="B44" s="106"/>
      <c r="C44" s="108"/>
      <c r="D44" s="108"/>
      <c r="E44" s="109"/>
      <c r="F44" s="91"/>
      <c r="G44" s="91"/>
      <c r="H44" s="91"/>
      <c r="I44" s="91"/>
      <c r="J44" s="91"/>
      <c r="K44" s="91"/>
      <c r="L44" s="91"/>
      <c r="M44" s="91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>
      <c r="A45" s="107"/>
      <c r="B45" s="106"/>
      <c r="C45" s="108"/>
      <c r="D45" s="108"/>
      <c r="E45" s="109"/>
      <c r="F45" s="91"/>
      <c r="G45" s="91"/>
      <c r="H45" s="91"/>
      <c r="I45" s="91"/>
      <c r="J45" s="91"/>
      <c r="K45" s="91"/>
      <c r="L45" s="91"/>
      <c r="M45" s="91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>
      <c r="A46" s="107"/>
      <c r="B46" s="107"/>
      <c r="C46" s="107"/>
      <c r="D46" s="107"/>
      <c r="E46" s="107"/>
      <c r="F46" s="91"/>
      <c r="G46" s="91"/>
      <c r="H46" s="91"/>
      <c r="I46" s="91"/>
      <c r="J46" s="91"/>
      <c r="K46" s="91"/>
      <c r="L46" s="91"/>
      <c r="M46" s="91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>
      <c r="A47" s="105"/>
      <c r="B47" s="106"/>
      <c r="C47" s="106"/>
      <c r="D47" s="106"/>
      <c r="E47" s="106"/>
      <c r="F47" s="91"/>
      <c r="G47" s="97"/>
      <c r="H47" s="91"/>
      <c r="I47" s="91"/>
      <c r="J47" s="91"/>
      <c r="K47" s="91"/>
      <c r="L47" s="91"/>
      <c r="M47" s="91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>
      <c r="A48" s="107"/>
      <c r="B48" s="106"/>
      <c r="C48" s="108"/>
      <c r="D48" s="108"/>
      <c r="E48" s="109"/>
      <c r="F48" s="91"/>
      <c r="G48" s="91"/>
      <c r="H48" s="91"/>
      <c r="I48" s="91"/>
      <c r="J48" s="91"/>
      <c r="K48" s="91"/>
      <c r="L48" s="91"/>
      <c r="M48" s="91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>
      <c r="A49" s="107"/>
      <c r="B49" s="106"/>
      <c r="C49" s="108"/>
      <c r="D49" s="108"/>
      <c r="E49" s="109"/>
      <c r="F49" s="91"/>
      <c r="G49" s="91"/>
      <c r="H49" s="91"/>
      <c r="I49" s="91"/>
      <c r="J49" s="91"/>
      <c r="K49" s="91"/>
      <c r="L49" s="91"/>
      <c r="M49" s="9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3">
      <c r="A50" s="107"/>
      <c r="B50" s="106"/>
      <c r="C50" s="108"/>
      <c r="D50" s="108"/>
      <c r="E50" s="109"/>
      <c r="F50" s="91"/>
      <c r="G50" s="91"/>
      <c r="H50" s="91"/>
      <c r="I50" s="91"/>
      <c r="J50" s="91"/>
      <c r="K50" s="91"/>
      <c r="L50" s="91"/>
      <c r="M50" s="91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3">
      <c r="A51" s="107"/>
      <c r="B51" s="106"/>
      <c r="C51" s="108"/>
      <c r="D51" s="108"/>
      <c r="E51" s="109"/>
      <c r="F51" s="91"/>
      <c r="G51" s="91"/>
      <c r="H51" s="91"/>
      <c r="I51" s="91"/>
      <c r="J51" s="91"/>
      <c r="K51" s="91"/>
      <c r="L51" s="91"/>
      <c r="M51" s="91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3">
      <c r="A52" s="107"/>
      <c r="B52" s="106"/>
      <c r="C52" s="108"/>
      <c r="D52" s="108"/>
      <c r="E52" s="109"/>
      <c r="F52" s="91"/>
      <c r="G52" s="91"/>
      <c r="H52" s="91"/>
      <c r="I52" s="91"/>
      <c r="J52" s="91"/>
      <c r="K52" s="91"/>
      <c r="L52" s="91"/>
      <c r="M52" s="91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</row>
    <row r="53" spans="1:33">
      <c r="A53" s="107"/>
      <c r="B53" s="106"/>
      <c r="C53" s="108"/>
      <c r="D53" s="108"/>
      <c r="E53" s="109"/>
      <c r="F53" s="91"/>
      <c r="G53" s="91"/>
      <c r="H53" s="91"/>
      <c r="I53" s="91"/>
      <c r="J53" s="91"/>
      <c r="K53" s="91"/>
      <c r="L53" s="91"/>
      <c r="M53" s="91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</row>
    <row r="54" spans="1:33">
      <c r="A54" s="107"/>
      <c r="B54" s="106"/>
      <c r="C54" s="108"/>
      <c r="D54" s="108"/>
      <c r="E54" s="109"/>
      <c r="F54" s="91"/>
      <c r="G54" s="91"/>
      <c r="H54" s="91"/>
      <c r="I54" s="91"/>
      <c r="J54" s="91"/>
      <c r="K54" s="91"/>
      <c r="L54" s="91"/>
      <c r="M54" s="91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</row>
    <row r="55" spans="1:33">
      <c r="A55" s="107"/>
      <c r="B55" s="106"/>
      <c r="C55" s="108"/>
      <c r="D55" s="108"/>
      <c r="E55" s="109"/>
      <c r="F55" s="91"/>
      <c r="G55" s="91"/>
      <c r="H55" s="91"/>
      <c r="I55" s="91"/>
      <c r="J55" s="91"/>
      <c r="K55" s="91"/>
      <c r="L55" s="91"/>
      <c r="M55" s="91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3">
      <c r="A56" s="107"/>
      <c r="B56" s="106"/>
      <c r="C56" s="108"/>
      <c r="D56" s="108"/>
      <c r="E56" s="109"/>
      <c r="F56" s="91"/>
      <c r="G56" s="91"/>
      <c r="H56" s="91"/>
      <c r="I56" s="91"/>
      <c r="J56" s="91"/>
      <c r="K56" s="91"/>
      <c r="L56" s="91"/>
      <c r="M56" s="91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1:33">
      <c r="A57" s="107"/>
      <c r="B57" s="106"/>
      <c r="C57" s="108"/>
      <c r="D57" s="108"/>
      <c r="E57" s="109"/>
      <c r="F57" s="91"/>
      <c r="G57" s="91"/>
      <c r="H57" s="91"/>
      <c r="I57" s="91"/>
      <c r="J57" s="91"/>
      <c r="K57" s="91"/>
      <c r="L57" s="91"/>
      <c r="M57" s="91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>
      <c r="A58" s="107"/>
      <c r="B58" s="106"/>
      <c r="C58" s="108"/>
      <c r="D58" s="108"/>
      <c r="E58" s="109"/>
      <c r="F58" s="91"/>
      <c r="G58" s="91"/>
      <c r="H58" s="91"/>
      <c r="I58" s="91"/>
      <c r="J58" s="91"/>
      <c r="K58" s="91"/>
      <c r="L58" s="91"/>
      <c r="M58" s="91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3">
      <c r="A59" s="107"/>
      <c r="B59" s="107"/>
      <c r="C59" s="107"/>
      <c r="D59" s="107"/>
      <c r="E59" s="107"/>
      <c r="F59" s="91"/>
      <c r="G59" s="91"/>
      <c r="H59" s="91"/>
      <c r="I59" s="91"/>
      <c r="J59" s="91"/>
      <c r="K59" s="91"/>
      <c r="L59" s="91"/>
      <c r="M59" s="91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3">
      <c r="A60" s="105"/>
      <c r="B60" s="106"/>
      <c r="C60" s="106"/>
      <c r="D60" s="106"/>
      <c r="E60" s="106"/>
      <c r="F60" s="91"/>
      <c r="G60" s="97"/>
      <c r="H60" s="91"/>
      <c r="I60" s="91"/>
      <c r="J60" s="91"/>
      <c r="K60" s="91"/>
      <c r="L60" s="91"/>
      <c r="M60" s="91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3">
      <c r="A61" s="107"/>
      <c r="B61" s="106"/>
      <c r="C61" s="108"/>
      <c r="D61" s="108"/>
      <c r="E61" s="109"/>
      <c r="F61" s="91"/>
      <c r="G61" s="91"/>
      <c r="H61" s="91"/>
      <c r="I61" s="91"/>
      <c r="J61" s="91"/>
      <c r="K61" s="91"/>
      <c r="L61" s="91"/>
      <c r="M61" s="91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3">
      <c r="A62" s="107"/>
      <c r="B62" s="106"/>
      <c r="C62" s="108"/>
      <c r="D62" s="108"/>
      <c r="E62" s="109"/>
      <c r="F62" s="91"/>
      <c r="G62" s="91"/>
      <c r="H62" s="91"/>
      <c r="I62" s="91"/>
      <c r="J62" s="91"/>
      <c r="K62" s="91"/>
      <c r="L62" s="91"/>
      <c r="M62" s="91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3">
      <c r="A63" s="107"/>
      <c r="B63" s="106"/>
      <c r="C63" s="108"/>
      <c r="D63" s="108"/>
      <c r="E63" s="109"/>
      <c r="F63" s="91"/>
      <c r="G63" s="91"/>
      <c r="H63" s="91"/>
      <c r="I63" s="91"/>
      <c r="J63" s="91"/>
      <c r="K63" s="91"/>
      <c r="L63" s="91"/>
      <c r="M63" s="91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3">
      <c r="A64" s="107"/>
      <c r="B64" s="106"/>
      <c r="C64" s="108"/>
      <c r="D64" s="108"/>
      <c r="E64" s="109"/>
      <c r="F64" s="91"/>
      <c r="G64" s="91"/>
      <c r="H64" s="91"/>
      <c r="I64" s="91"/>
      <c r="J64" s="91"/>
      <c r="K64" s="91"/>
      <c r="L64" s="91"/>
      <c r="M64" s="91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spans="1:33">
      <c r="A65" s="107"/>
      <c r="B65" s="106"/>
      <c r="C65" s="108"/>
      <c r="D65" s="108"/>
      <c r="E65" s="109"/>
      <c r="F65" s="91"/>
      <c r="G65" s="91"/>
      <c r="H65" s="91"/>
      <c r="I65" s="91"/>
      <c r="J65" s="91"/>
      <c r="K65" s="91"/>
      <c r="L65" s="91"/>
      <c r="M65" s="91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</row>
    <row r="66" spans="1:33">
      <c r="A66" s="107"/>
      <c r="B66" s="106"/>
      <c r="C66" s="108"/>
      <c r="D66" s="108"/>
      <c r="E66" s="109"/>
      <c r="F66" s="91"/>
      <c r="G66" s="91"/>
      <c r="H66" s="91"/>
      <c r="I66" s="91"/>
      <c r="J66" s="91"/>
      <c r="K66" s="91"/>
      <c r="L66" s="91"/>
      <c r="M66" s="91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</row>
    <row r="67" spans="1:33">
      <c r="A67" s="107"/>
      <c r="B67" s="106"/>
      <c r="C67" s="108"/>
      <c r="D67" s="108"/>
      <c r="E67" s="109"/>
      <c r="F67" s="91"/>
      <c r="G67" s="91"/>
      <c r="H67" s="91"/>
      <c r="I67" s="91"/>
      <c r="J67" s="91"/>
      <c r="K67" s="91"/>
      <c r="L67" s="91"/>
      <c r="M67" s="91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</row>
    <row r="68" spans="1:33">
      <c r="A68" s="107"/>
      <c r="B68" s="106"/>
      <c r="C68" s="108"/>
      <c r="D68" s="108"/>
      <c r="E68" s="109"/>
      <c r="F68" s="91"/>
      <c r="G68" s="91"/>
      <c r="H68" s="91"/>
      <c r="I68" s="91"/>
      <c r="J68" s="91"/>
      <c r="K68" s="91"/>
      <c r="L68" s="91"/>
      <c r="M68" s="91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</row>
    <row r="69" spans="1:33">
      <c r="A69" s="107"/>
      <c r="B69" s="106"/>
      <c r="C69" s="108"/>
      <c r="D69" s="108"/>
      <c r="E69" s="109"/>
      <c r="F69" s="91"/>
      <c r="G69" s="91"/>
      <c r="H69" s="91"/>
      <c r="I69" s="91"/>
      <c r="J69" s="91"/>
      <c r="K69" s="91"/>
      <c r="L69" s="91"/>
      <c r="M69" s="91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</row>
    <row r="70" spans="1:33">
      <c r="A70" s="107"/>
      <c r="B70" s="106"/>
      <c r="C70" s="108"/>
      <c r="D70" s="108"/>
      <c r="E70" s="109"/>
      <c r="F70" s="91"/>
      <c r="G70" s="91"/>
      <c r="H70" s="91"/>
      <c r="I70" s="91"/>
      <c r="J70" s="91"/>
      <c r="K70" s="91"/>
      <c r="L70" s="91"/>
      <c r="M70" s="91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</row>
    <row r="71" spans="1:33">
      <c r="A71" s="107"/>
      <c r="B71" s="106"/>
      <c r="C71" s="108"/>
      <c r="D71" s="108"/>
      <c r="E71" s="109"/>
      <c r="F71" s="91"/>
      <c r="G71" s="91"/>
      <c r="H71" s="91"/>
      <c r="I71" s="91"/>
      <c r="J71" s="91"/>
      <c r="K71" s="91"/>
      <c r="L71" s="91"/>
      <c r="M71" s="91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1:33">
      <c r="A72" s="107"/>
      <c r="B72" s="107"/>
      <c r="C72" s="107"/>
      <c r="D72" s="107"/>
      <c r="E72" s="107"/>
      <c r="F72" s="91"/>
      <c r="G72" s="91"/>
      <c r="H72" s="91"/>
      <c r="I72" s="91"/>
      <c r="J72" s="91"/>
      <c r="K72" s="91"/>
      <c r="L72" s="91"/>
      <c r="M72" s="91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</row>
    <row r="73" spans="1:33">
      <c r="A73" s="105"/>
      <c r="B73" s="106"/>
      <c r="C73" s="106"/>
      <c r="D73" s="106"/>
      <c r="E73" s="106"/>
      <c r="F73" s="91"/>
      <c r="G73" s="97"/>
      <c r="H73" s="91"/>
      <c r="I73" s="91"/>
      <c r="J73" s="91"/>
      <c r="K73" s="91"/>
      <c r="L73" s="91"/>
      <c r="M73" s="91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</row>
    <row r="74" spans="1:33">
      <c r="A74" s="107"/>
      <c r="B74" s="106"/>
      <c r="C74" s="108"/>
      <c r="D74" s="108"/>
      <c r="E74" s="109"/>
      <c r="F74" s="91"/>
      <c r="G74" s="91"/>
      <c r="H74" s="91"/>
      <c r="I74" s="91"/>
      <c r="J74" s="91"/>
      <c r="K74" s="91"/>
      <c r="L74" s="91"/>
      <c r="M74" s="91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</row>
    <row r="75" spans="1:33">
      <c r="A75" s="107"/>
      <c r="B75" s="106"/>
      <c r="C75" s="108"/>
      <c r="D75" s="108"/>
      <c r="E75" s="109"/>
      <c r="F75" s="91"/>
      <c r="G75" s="91"/>
      <c r="H75" s="91"/>
      <c r="I75" s="91"/>
      <c r="J75" s="91"/>
      <c r="K75" s="91"/>
      <c r="L75" s="91"/>
      <c r="M75" s="91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</row>
    <row r="76" spans="1:33">
      <c r="A76" s="107"/>
      <c r="B76" s="106"/>
      <c r="C76" s="108"/>
      <c r="D76" s="108"/>
      <c r="E76" s="109"/>
      <c r="F76" s="91"/>
      <c r="G76" s="91"/>
      <c r="H76" s="91"/>
      <c r="I76" s="91"/>
      <c r="J76" s="91"/>
      <c r="K76" s="91"/>
      <c r="L76" s="91"/>
      <c r="M76" s="91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</row>
    <row r="77" spans="1:33">
      <c r="A77" s="107"/>
      <c r="B77" s="106"/>
      <c r="C77" s="108"/>
      <c r="D77" s="108"/>
      <c r="E77" s="109"/>
      <c r="F77" s="91"/>
      <c r="G77" s="91"/>
      <c r="H77" s="91"/>
      <c r="I77" s="91"/>
      <c r="J77" s="91"/>
      <c r="K77" s="91"/>
      <c r="L77" s="91"/>
      <c r="M77" s="91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</row>
    <row r="78" spans="1:33">
      <c r="A78" s="107"/>
      <c r="B78" s="106"/>
      <c r="C78" s="108"/>
      <c r="D78" s="108"/>
      <c r="E78" s="109"/>
      <c r="F78" s="91"/>
      <c r="G78" s="91"/>
      <c r="H78" s="91"/>
      <c r="I78" s="91"/>
      <c r="J78" s="91"/>
      <c r="K78" s="91"/>
      <c r="L78" s="91"/>
      <c r="M78" s="91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</row>
    <row r="79" spans="1:33">
      <c r="A79" s="107"/>
      <c r="B79" s="106"/>
      <c r="C79" s="108"/>
      <c r="D79" s="108"/>
      <c r="E79" s="109"/>
      <c r="F79" s="91"/>
      <c r="G79" s="91"/>
      <c r="H79" s="91"/>
      <c r="I79" s="91"/>
      <c r="J79" s="91"/>
      <c r="K79" s="91"/>
      <c r="L79" s="91"/>
      <c r="M79" s="91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</row>
    <row r="80" spans="1:33">
      <c r="A80" s="107"/>
      <c r="B80" s="106"/>
      <c r="C80" s="108"/>
      <c r="D80" s="108"/>
      <c r="E80" s="109"/>
      <c r="F80" s="91"/>
      <c r="G80" s="91"/>
      <c r="H80" s="91"/>
      <c r="I80" s="91"/>
      <c r="J80" s="91"/>
      <c r="K80" s="91"/>
      <c r="L80" s="91"/>
      <c r="M80" s="91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  <row r="81" spans="1:33">
      <c r="A81" s="107"/>
      <c r="B81" s="106"/>
      <c r="C81" s="108"/>
      <c r="D81" s="108"/>
      <c r="E81" s="109"/>
      <c r="F81" s="91"/>
      <c r="G81" s="91"/>
      <c r="H81" s="91"/>
      <c r="I81" s="91"/>
      <c r="J81" s="91"/>
      <c r="K81" s="91"/>
      <c r="L81" s="91"/>
      <c r="M81" s="91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</row>
    <row r="82" spans="1:33">
      <c r="A82" s="107"/>
      <c r="B82" s="106"/>
      <c r="C82" s="108"/>
      <c r="D82" s="108"/>
      <c r="E82" s="109"/>
      <c r="F82" s="91"/>
      <c r="G82" s="91"/>
      <c r="H82" s="91"/>
      <c r="I82" s="91"/>
      <c r="J82" s="91"/>
      <c r="K82" s="91"/>
      <c r="L82" s="91"/>
      <c r="M82" s="91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</row>
    <row r="83" spans="1:33">
      <c r="A83" s="107"/>
      <c r="B83" s="106"/>
      <c r="C83" s="108"/>
      <c r="D83" s="108"/>
      <c r="E83" s="109"/>
      <c r="F83" s="91"/>
      <c r="G83" s="91"/>
      <c r="H83" s="91"/>
      <c r="I83" s="91"/>
      <c r="J83" s="91"/>
      <c r="K83" s="91"/>
      <c r="L83" s="91"/>
      <c r="M83" s="91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</row>
    <row r="84" spans="1:33">
      <c r="A84" s="107"/>
      <c r="B84" s="106"/>
      <c r="C84" s="108"/>
      <c r="D84" s="108"/>
      <c r="E84" s="109"/>
      <c r="F84" s="91"/>
      <c r="G84" s="91"/>
      <c r="H84" s="91"/>
      <c r="I84" s="91"/>
      <c r="J84" s="91"/>
      <c r="K84" s="91"/>
      <c r="L84" s="91"/>
      <c r="M84" s="91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</row>
    <row r="85" spans="1:33">
      <c r="A85" s="107"/>
      <c r="B85" s="107"/>
      <c r="C85" s="107"/>
      <c r="D85" s="107"/>
      <c r="E85" s="107"/>
      <c r="F85" s="91"/>
      <c r="G85" s="91"/>
      <c r="H85" s="91"/>
      <c r="I85" s="91"/>
      <c r="J85" s="91"/>
      <c r="K85" s="91"/>
      <c r="L85" s="91"/>
      <c r="M85" s="91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</row>
    <row r="86" spans="1:33">
      <c r="A86" s="105"/>
      <c r="B86" s="106"/>
      <c r="C86" s="106"/>
      <c r="D86" s="106"/>
      <c r="E86" s="106"/>
      <c r="F86" s="91"/>
      <c r="G86" s="97"/>
      <c r="H86" s="91"/>
      <c r="I86" s="91"/>
      <c r="J86" s="91"/>
      <c r="K86" s="91"/>
      <c r="L86" s="91"/>
      <c r="M86" s="91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</row>
    <row r="87" spans="1:33">
      <c r="A87" s="107"/>
      <c r="B87" s="106"/>
      <c r="C87" s="108"/>
      <c r="D87" s="108"/>
      <c r="E87" s="109"/>
      <c r="F87" s="91"/>
      <c r="G87" s="91"/>
      <c r="H87" s="91"/>
      <c r="I87" s="91"/>
      <c r="J87" s="91"/>
      <c r="K87" s="91"/>
      <c r="L87" s="91"/>
      <c r="M87" s="91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</row>
    <row r="88" spans="1:33">
      <c r="A88" s="107"/>
      <c r="B88" s="106"/>
      <c r="C88" s="108"/>
      <c r="D88" s="108"/>
      <c r="E88" s="109"/>
      <c r="F88" s="91"/>
      <c r="G88" s="91"/>
      <c r="H88" s="91"/>
      <c r="I88" s="91"/>
      <c r="J88" s="91"/>
      <c r="K88" s="91"/>
      <c r="L88" s="91"/>
      <c r="M88" s="91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</row>
    <row r="89" spans="1:33">
      <c r="A89" s="107"/>
      <c r="B89" s="106"/>
      <c r="C89" s="108"/>
      <c r="D89" s="108"/>
      <c r="E89" s="109"/>
      <c r="F89" s="91"/>
      <c r="G89" s="91"/>
      <c r="H89" s="91"/>
      <c r="I89" s="91"/>
      <c r="J89" s="91"/>
      <c r="K89" s="91"/>
      <c r="L89" s="91"/>
      <c r="M89" s="91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</row>
    <row r="90" spans="1:33">
      <c r="A90" s="107"/>
      <c r="B90" s="106"/>
      <c r="C90" s="108"/>
      <c r="D90" s="108"/>
      <c r="E90" s="109"/>
      <c r="F90" s="91"/>
      <c r="G90" s="91"/>
      <c r="H90" s="91"/>
      <c r="I90" s="91"/>
      <c r="J90" s="91"/>
      <c r="K90" s="91"/>
      <c r="L90" s="91"/>
      <c r="M90" s="91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</row>
    <row r="91" spans="1:33">
      <c r="A91" s="107"/>
      <c r="B91" s="106"/>
      <c r="C91" s="108"/>
      <c r="D91" s="108"/>
      <c r="E91" s="109"/>
      <c r="F91" s="91"/>
      <c r="G91" s="91"/>
      <c r="H91" s="91"/>
      <c r="I91" s="91"/>
      <c r="J91" s="91"/>
      <c r="K91" s="91"/>
      <c r="L91" s="91"/>
      <c r="M91" s="91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</row>
    <row r="92" spans="1:33">
      <c r="A92" s="107"/>
      <c r="B92" s="106"/>
      <c r="C92" s="108"/>
      <c r="D92" s="108"/>
      <c r="E92" s="109"/>
      <c r="F92" s="91"/>
      <c r="G92" s="91"/>
      <c r="H92" s="91"/>
      <c r="I92" s="91"/>
      <c r="J92" s="91"/>
      <c r="K92" s="91"/>
      <c r="L92" s="91"/>
      <c r="M92" s="91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</row>
    <row r="93" spans="1:33">
      <c r="A93" s="107"/>
      <c r="B93" s="106"/>
      <c r="C93" s="108"/>
      <c r="D93" s="108"/>
      <c r="E93" s="109"/>
      <c r="F93" s="91"/>
      <c r="G93" s="91"/>
      <c r="H93" s="91"/>
      <c r="I93" s="91"/>
      <c r="J93" s="91"/>
      <c r="K93" s="91"/>
      <c r="L93" s="91"/>
      <c r="M93" s="91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</row>
    <row r="94" spans="1:33">
      <c r="A94" s="107"/>
      <c r="B94" s="106"/>
      <c r="C94" s="108"/>
      <c r="D94" s="108"/>
      <c r="E94" s="109"/>
      <c r="F94" s="91"/>
      <c r="G94" s="91"/>
      <c r="H94" s="91"/>
      <c r="I94" s="91"/>
      <c r="J94" s="91"/>
      <c r="K94" s="91"/>
      <c r="L94" s="91"/>
      <c r="M94" s="91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>
      <c r="A95" s="107"/>
      <c r="B95" s="106"/>
      <c r="C95" s="108"/>
      <c r="D95" s="108"/>
      <c r="E95" s="109"/>
      <c r="F95" s="91"/>
      <c r="G95" s="91"/>
      <c r="H95" s="91"/>
      <c r="I95" s="91"/>
      <c r="J95" s="91"/>
      <c r="K95" s="91"/>
      <c r="L95" s="91"/>
      <c r="M95" s="91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</row>
    <row r="96" spans="1:33">
      <c r="A96" s="107"/>
      <c r="B96" s="106"/>
      <c r="C96" s="108"/>
      <c r="D96" s="108"/>
      <c r="E96" s="109"/>
      <c r="F96" s="91"/>
      <c r="G96" s="91"/>
      <c r="H96" s="91"/>
      <c r="I96" s="91"/>
      <c r="J96" s="91"/>
      <c r="K96" s="91"/>
      <c r="L96" s="91"/>
      <c r="M96" s="91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>
      <c r="A97" s="107"/>
      <c r="B97" s="106"/>
      <c r="C97" s="108"/>
      <c r="D97" s="108"/>
      <c r="E97" s="109"/>
      <c r="F97" s="91"/>
      <c r="G97" s="91"/>
      <c r="H97" s="91"/>
      <c r="I97" s="91"/>
      <c r="J97" s="91"/>
      <c r="K97" s="91"/>
      <c r="L97" s="91"/>
      <c r="M97" s="91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</row>
    <row r="98" spans="1:33">
      <c r="A98" s="107"/>
      <c r="B98" s="107"/>
      <c r="C98" s="107"/>
      <c r="D98" s="107"/>
      <c r="E98" s="107"/>
      <c r="F98" s="91"/>
      <c r="G98" s="91"/>
      <c r="H98" s="91"/>
      <c r="I98" s="91"/>
      <c r="J98" s="91"/>
      <c r="K98" s="91"/>
      <c r="L98" s="91"/>
      <c r="M98" s="91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</row>
    <row r="99" spans="1:33">
      <c r="A99" s="110"/>
      <c r="B99" s="106"/>
      <c r="C99" s="106"/>
      <c r="D99" s="106"/>
      <c r="E99" s="106"/>
      <c r="F99" s="91"/>
      <c r="G99" s="97"/>
      <c r="H99" s="91"/>
      <c r="I99" s="91"/>
      <c r="J99" s="91"/>
      <c r="K99" s="91"/>
      <c r="L99" s="91"/>
      <c r="M99" s="91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</row>
    <row r="100" spans="1:33">
      <c r="A100" s="107"/>
      <c r="B100" s="106"/>
      <c r="C100" s="108"/>
      <c r="D100" s="108"/>
      <c r="E100" s="109"/>
      <c r="F100" s="91"/>
      <c r="G100" s="91"/>
      <c r="H100" s="91"/>
      <c r="I100" s="91"/>
      <c r="J100" s="91"/>
      <c r="K100" s="91"/>
      <c r="L100" s="91"/>
      <c r="M100" s="91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</row>
    <row r="101" spans="1:33">
      <c r="A101" s="107"/>
      <c r="B101" s="106"/>
      <c r="C101" s="108"/>
      <c r="D101" s="108"/>
      <c r="E101" s="109"/>
      <c r="F101" s="91"/>
      <c r="G101" s="91"/>
      <c r="H101" s="91"/>
      <c r="I101" s="91"/>
      <c r="J101" s="91"/>
      <c r="K101" s="91"/>
      <c r="L101" s="91"/>
      <c r="M101" s="91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</row>
    <row r="102" spans="1:33">
      <c r="A102" s="107"/>
      <c r="B102" s="106"/>
      <c r="C102" s="108"/>
      <c r="D102" s="108"/>
      <c r="E102" s="109"/>
      <c r="F102" s="91"/>
      <c r="G102" s="91"/>
      <c r="H102" s="91"/>
      <c r="I102" s="91"/>
      <c r="J102" s="91"/>
      <c r="K102" s="91"/>
      <c r="L102" s="91"/>
      <c r="M102" s="91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</row>
    <row r="103" spans="1:33">
      <c r="A103" s="107"/>
      <c r="B103" s="106"/>
      <c r="C103" s="108"/>
      <c r="D103" s="108"/>
      <c r="E103" s="109"/>
      <c r="F103" s="91"/>
      <c r="G103" s="91"/>
      <c r="H103" s="91"/>
      <c r="I103" s="91"/>
      <c r="J103" s="91"/>
      <c r="K103" s="91"/>
      <c r="L103" s="91"/>
      <c r="M103" s="91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</row>
    <row r="104" spans="1:33">
      <c r="A104" s="107"/>
      <c r="B104" s="106"/>
      <c r="C104" s="108"/>
      <c r="D104" s="108"/>
      <c r="E104" s="109"/>
      <c r="F104" s="91"/>
      <c r="G104" s="91"/>
      <c r="H104" s="91"/>
      <c r="I104" s="91"/>
      <c r="J104" s="91"/>
      <c r="K104" s="91"/>
      <c r="L104" s="91"/>
      <c r="M104" s="91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</row>
    <row r="105" spans="1:33">
      <c r="A105" s="107"/>
      <c r="B105" s="106"/>
      <c r="C105" s="108"/>
      <c r="D105" s="108"/>
      <c r="E105" s="109"/>
      <c r="F105" s="91"/>
      <c r="G105" s="91"/>
      <c r="H105" s="91"/>
      <c r="I105" s="91"/>
      <c r="J105" s="91"/>
      <c r="K105" s="91"/>
      <c r="L105" s="91"/>
      <c r="M105" s="91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</row>
    <row r="106" spans="1:33">
      <c r="A106" s="107"/>
      <c r="B106" s="106"/>
      <c r="C106" s="108"/>
      <c r="D106" s="108"/>
      <c r="E106" s="109"/>
      <c r="F106" s="91"/>
      <c r="G106" s="91"/>
      <c r="H106" s="91"/>
      <c r="I106" s="91"/>
      <c r="J106" s="91"/>
      <c r="K106" s="91"/>
      <c r="L106" s="91"/>
      <c r="M106" s="91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</row>
    <row r="107" spans="1:33">
      <c r="A107" s="107"/>
      <c r="B107" s="106"/>
      <c r="C107" s="108"/>
      <c r="D107" s="108"/>
      <c r="E107" s="109"/>
      <c r="F107" s="91"/>
      <c r="G107" s="91"/>
      <c r="H107" s="91"/>
      <c r="I107" s="91"/>
      <c r="J107" s="91"/>
      <c r="K107" s="91"/>
      <c r="L107" s="91"/>
      <c r="M107" s="91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</row>
    <row r="108" spans="1:33">
      <c r="A108" s="107"/>
      <c r="B108" s="106"/>
      <c r="C108" s="108"/>
      <c r="D108" s="108"/>
      <c r="E108" s="109"/>
      <c r="F108" s="91"/>
      <c r="G108" s="91"/>
      <c r="H108" s="91"/>
      <c r="I108" s="91"/>
      <c r="J108" s="91"/>
      <c r="K108" s="91"/>
      <c r="L108" s="91"/>
      <c r="M108" s="91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</row>
    <row r="109" spans="1:33">
      <c r="A109" s="107"/>
      <c r="B109" s="106"/>
      <c r="C109" s="108"/>
      <c r="D109" s="108"/>
      <c r="E109" s="109"/>
      <c r="F109" s="91"/>
      <c r="G109" s="91"/>
      <c r="H109" s="91"/>
      <c r="I109" s="91"/>
      <c r="J109" s="91"/>
      <c r="K109" s="91"/>
      <c r="L109" s="91"/>
      <c r="M109" s="9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</row>
    <row r="110" spans="1:33">
      <c r="A110" s="107"/>
      <c r="B110" s="106"/>
      <c r="C110" s="108"/>
      <c r="D110" s="108"/>
      <c r="E110" s="109"/>
      <c r="F110" s="91"/>
      <c r="G110" s="91"/>
      <c r="H110" s="91"/>
      <c r="I110" s="91"/>
      <c r="J110" s="91"/>
      <c r="K110" s="91"/>
      <c r="L110" s="91"/>
      <c r="M110" s="9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</row>
    <row r="111" spans="1:33">
      <c r="A111" s="107"/>
      <c r="B111" s="107"/>
      <c r="C111" s="107"/>
      <c r="D111" s="107"/>
      <c r="E111" s="107"/>
      <c r="F111" s="91"/>
      <c r="G111" s="91"/>
      <c r="H111" s="91"/>
      <c r="I111" s="91"/>
      <c r="J111" s="91"/>
      <c r="K111" s="91"/>
      <c r="L111" s="91"/>
      <c r="M111" s="9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</row>
    <row r="112" spans="1:33">
      <c r="A112" s="110"/>
      <c r="B112" s="106"/>
      <c r="C112" s="106"/>
      <c r="D112" s="106"/>
      <c r="E112" s="106"/>
      <c r="F112" s="91"/>
      <c r="G112" s="97"/>
      <c r="H112" s="91"/>
      <c r="I112" s="91"/>
      <c r="J112" s="91"/>
      <c r="K112" s="91"/>
      <c r="L112" s="91"/>
      <c r="M112" s="9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</row>
    <row r="113" spans="1:33">
      <c r="A113" s="107"/>
      <c r="B113" s="106"/>
      <c r="C113" s="108"/>
      <c r="D113" s="108"/>
      <c r="E113" s="109"/>
      <c r="F113" s="91"/>
      <c r="G113" s="91"/>
      <c r="H113" s="91"/>
      <c r="I113" s="91"/>
      <c r="J113" s="91"/>
      <c r="K113" s="91"/>
      <c r="L113" s="91"/>
      <c r="M113" s="9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</row>
    <row r="114" spans="1:33">
      <c r="A114" s="107"/>
      <c r="B114" s="106"/>
      <c r="C114" s="108"/>
      <c r="D114" s="108"/>
      <c r="E114" s="109"/>
      <c r="F114" s="91"/>
      <c r="G114" s="91"/>
      <c r="H114" s="91"/>
      <c r="I114" s="91"/>
      <c r="J114" s="91"/>
      <c r="K114" s="91"/>
      <c r="L114" s="91"/>
      <c r="M114" s="9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</row>
    <row r="115" spans="1:33">
      <c r="A115" s="107"/>
      <c r="B115" s="106"/>
      <c r="C115" s="108"/>
      <c r="D115" s="108"/>
      <c r="E115" s="109"/>
      <c r="F115" s="91"/>
      <c r="G115" s="91"/>
      <c r="H115" s="91"/>
      <c r="I115" s="91"/>
      <c r="J115" s="91"/>
      <c r="K115" s="91"/>
      <c r="L115" s="91"/>
      <c r="M115" s="91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</row>
    <row r="116" spans="1:33">
      <c r="A116" s="107"/>
      <c r="B116" s="106"/>
      <c r="C116" s="108"/>
      <c r="D116" s="108"/>
      <c r="E116" s="109"/>
      <c r="F116" s="91"/>
      <c r="G116" s="91"/>
      <c r="H116" s="91"/>
      <c r="I116" s="91"/>
      <c r="J116" s="91"/>
      <c r="K116" s="91"/>
      <c r="L116" s="91"/>
      <c r="M116" s="91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</row>
    <row r="117" spans="1:33">
      <c r="A117" s="107"/>
      <c r="B117" s="106"/>
      <c r="C117" s="108"/>
      <c r="D117" s="108"/>
      <c r="E117" s="109"/>
      <c r="F117" s="91"/>
      <c r="G117" s="91"/>
      <c r="H117" s="91"/>
      <c r="I117" s="91"/>
      <c r="J117" s="91"/>
      <c r="K117" s="91"/>
      <c r="L117" s="91"/>
      <c r="M117" s="91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</row>
    <row r="118" spans="1:33">
      <c r="A118" s="107"/>
      <c r="B118" s="106"/>
      <c r="C118" s="108"/>
      <c r="D118" s="108"/>
      <c r="E118" s="109"/>
      <c r="F118" s="91"/>
      <c r="G118" s="91"/>
      <c r="H118" s="91"/>
      <c r="I118" s="91"/>
      <c r="J118" s="91"/>
      <c r="K118" s="91"/>
      <c r="L118" s="91"/>
      <c r="M118" s="91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</row>
    <row r="119" spans="1:33">
      <c r="A119" s="107"/>
      <c r="B119" s="106"/>
      <c r="C119" s="108"/>
      <c r="D119" s="108"/>
      <c r="E119" s="109"/>
      <c r="F119" s="91"/>
      <c r="G119" s="91"/>
      <c r="H119" s="91"/>
      <c r="I119" s="91"/>
      <c r="J119" s="91"/>
      <c r="K119" s="91"/>
      <c r="L119" s="91"/>
      <c r="M119" s="91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</row>
    <row r="120" spans="1:33">
      <c r="A120" s="107"/>
      <c r="B120" s="106"/>
      <c r="C120" s="108"/>
      <c r="D120" s="108"/>
      <c r="E120" s="109"/>
      <c r="F120" s="91"/>
      <c r="G120" s="91"/>
      <c r="H120" s="91"/>
      <c r="I120" s="91"/>
      <c r="J120" s="91"/>
      <c r="K120" s="91"/>
      <c r="L120" s="91"/>
      <c r="M120" s="91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</row>
    <row r="121" spans="1:33">
      <c r="A121" s="107"/>
      <c r="B121" s="106"/>
      <c r="C121" s="108"/>
      <c r="D121" s="108"/>
      <c r="E121" s="109"/>
      <c r="F121" s="91"/>
      <c r="G121" s="91"/>
      <c r="H121" s="91"/>
      <c r="I121" s="91"/>
      <c r="J121" s="91"/>
      <c r="K121" s="91"/>
      <c r="L121" s="91"/>
      <c r="M121" s="91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</row>
    <row r="122" spans="1:33">
      <c r="A122" s="107"/>
      <c r="B122" s="106"/>
      <c r="C122" s="108"/>
      <c r="D122" s="108"/>
      <c r="E122" s="109"/>
      <c r="F122" s="91"/>
      <c r="G122" s="91"/>
      <c r="H122" s="91"/>
      <c r="I122" s="91"/>
      <c r="J122" s="91"/>
      <c r="K122" s="91"/>
      <c r="L122" s="91"/>
      <c r="M122" s="91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</row>
    <row r="123" spans="1:33">
      <c r="A123" s="107"/>
      <c r="B123" s="106"/>
      <c r="C123" s="108"/>
      <c r="D123" s="108"/>
      <c r="E123" s="109"/>
      <c r="F123" s="91"/>
      <c r="G123" s="91"/>
      <c r="H123" s="91"/>
      <c r="I123" s="91"/>
      <c r="J123" s="91"/>
      <c r="K123" s="91"/>
      <c r="L123" s="91"/>
      <c r="M123" s="91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</row>
    <row r="124" spans="1:33">
      <c r="A124" s="107"/>
      <c r="B124" s="107"/>
      <c r="C124" s="107"/>
      <c r="D124" s="107"/>
      <c r="E124" s="107"/>
      <c r="F124" s="91"/>
      <c r="G124" s="91"/>
      <c r="H124" s="91"/>
      <c r="I124" s="91"/>
      <c r="J124" s="91"/>
      <c r="K124" s="91"/>
      <c r="L124" s="91"/>
      <c r="M124" s="91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</row>
    <row r="125" spans="1:33">
      <c r="A125" s="110"/>
      <c r="B125" s="106"/>
      <c r="C125" s="106"/>
      <c r="D125" s="106"/>
      <c r="E125" s="106"/>
      <c r="F125" s="91"/>
      <c r="G125" s="97"/>
      <c r="H125" s="91"/>
      <c r="I125" s="91"/>
      <c r="J125" s="91"/>
      <c r="K125" s="91"/>
      <c r="L125" s="91"/>
      <c r="M125" s="91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</row>
    <row r="126" spans="1:33">
      <c r="A126" s="107"/>
      <c r="B126" s="106"/>
      <c r="C126" s="108"/>
      <c r="D126" s="108"/>
      <c r="E126" s="109"/>
      <c r="F126" s="91"/>
      <c r="G126" s="91"/>
      <c r="H126" s="91"/>
      <c r="I126" s="91"/>
      <c r="J126" s="111"/>
      <c r="K126" s="111"/>
      <c r="L126" s="91"/>
      <c r="M126" s="91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</row>
    <row r="127" spans="1:33">
      <c r="A127" s="107"/>
      <c r="B127" s="106"/>
      <c r="C127" s="108"/>
      <c r="D127" s="108"/>
      <c r="E127" s="109"/>
      <c r="F127" s="91"/>
      <c r="G127" s="91"/>
      <c r="H127" s="91"/>
      <c r="I127" s="91"/>
      <c r="J127" s="111"/>
      <c r="K127" s="111"/>
      <c r="L127" s="91"/>
      <c r="M127" s="91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</row>
    <row r="128" spans="1:33">
      <c r="A128" s="107"/>
      <c r="B128" s="106"/>
      <c r="C128" s="108"/>
      <c r="D128" s="108"/>
      <c r="E128" s="109"/>
      <c r="F128" s="91"/>
      <c r="G128" s="91"/>
      <c r="H128" s="91"/>
      <c r="I128" s="91"/>
      <c r="J128" s="111"/>
      <c r="K128" s="111"/>
      <c r="L128" s="91"/>
      <c r="M128" s="91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</row>
    <row r="129" spans="1:33">
      <c r="A129" s="107"/>
      <c r="B129" s="106"/>
      <c r="C129" s="108"/>
      <c r="D129" s="108"/>
      <c r="E129" s="109"/>
      <c r="F129" s="91"/>
      <c r="G129" s="91"/>
      <c r="H129" s="91"/>
      <c r="I129" s="91"/>
      <c r="J129" s="111"/>
      <c r="K129" s="111"/>
      <c r="L129" s="91"/>
      <c r="M129" s="91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</row>
    <row r="130" spans="1:33">
      <c r="A130" s="107"/>
      <c r="B130" s="106"/>
      <c r="C130" s="108"/>
      <c r="D130" s="108"/>
      <c r="E130" s="109"/>
      <c r="F130" s="91"/>
      <c r="G130" s="91"/>
      <c r="H130" s="91"/>
      <c r="I130" s="91"/>
      <c r="J130" s="111"/>
      <c r="K130" s="111"/>
      <c r="L130" s="91"/>
      <c r="M130" s="91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</row>
    <row r="131" spans="1:33">
      <c r="A131" s="107"/>
      <c r="B131" s="106"/>
      <c r="C131" s="108"/>
      <c r="D131" s="108"/>
      <c r="E131" s="109"/>
      <c r="F131" s="91"/>
      <c r="G131" s="91"/>
      <c r="H131" s="91"/>
      <c r="I131" s="91"/>
      <c r="J131" s="111"/>
      <c r="K131" s="111"/>
      <c r="L131" s="91"/>
      <c r="M131" s="91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</row>
    <row r="132" spans="1:33">
      <c r="A132" s="107"/>
      <c r="B132" s="106"/>
      <c r="C132" s="108"/>
      <c r="D132" s="108"/>
      <c r="E132" s="109"/>
      <c r="F132" s="91"/>
      <c r="G132" s="91"/>
      <c r="H132" s="91"/>
      <c r="I132" s="91"/>
      <c r="J132" s="111"/>
      <c r="K132" s="111"/>
      <c r="L132" s="91"/>
      <c r="M132" s="91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</row>
    <row r="133" spans="1:33">
      <c r="A133" s="107"/>
      <c r="B133" s="106"/>
      <c r="C133" s="108"/>
      <c r="D133" s="108"/>
      <c r="E133" s="109"/>
      <c r="F133" s="91"/>
      <c r="G133" s="91"/>
      <c r="H133" s="91"/>
      <c r="I133" s="91"/>
      <c r="J133" s="111"/>
      <c r="K133" s="111"/>
      <c r="L133" s="91"/>
      <c r="M133" s="91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</row>
    <row r="134" spans="1:33">
      <c r="A134" s="107"/>
      <c r="B134" s="106"/>
      <c r="C134" s="108"/>
      <c r="D134" s="108"/>
      <c r="E134" s="109"/>
      <c r="F134" s="91"/>
      <c r="G134" s="91"/>
      <c r="H134" s="91"/>
      <c r="I134" s="91"/>
      <c r="J134" s="111"/>
      <c r="K134" s="111"/>
      <c r="L134" s="91"/>
      <c r="M134" s="91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</row>
    <row r="135" spans="1:33">
      <c r="A135" s="107"/>
      <c r="B135" s="106"/>
      <c r="C135" s="108"/>
      <c r="D135" s="108"/>
      <c r="E135" s="109"/>
      <c r="F135" s="91"/>
      <c r="G135" s="91"/>
      <c r="H135" s="91"/>
      <c r="I135" s="91"/>
      <c r="J135" s="111"/>
      <c r="K135" s="111"/>
      <c r="L135" s="91"/>
      <c r="M135" s="91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</row>
    <row r="136" spans="1:33">
      <c r="A136" s="107"/>
      <c r="B136" s="106"/>
      <c r="C136" s="108"/>
      <c r="D136" s="108"/>
      <c r="E136" s="109"/>
      <c r="F136" s="91"/>
      <c r="G136" s="91"/>
      <c r="H136" s="91"/>
      <c r="I136" s="91"/>
      <c r="J136" s="91"/>
      <c r="K136" s="91"/>
      <c r="L136" s="91"/>
      <c r="M136" s="91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</row>
    <row r="137" spans="1:3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</row>
    <row r="138" spans="1:3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</row>
    <row r="139" spans="1:33">
      <c r="A139" s="91"/>
      <c r="B139" s="97"/>
      <c r="C139" s="97"/>
      <c r="D139" s="112"/>
      <c r="E139" s="112"/>
      <c r="F139" s="91"/>
      <c r="G139" s="91"/>
      <c r="H139" s="91"/>
      <c r="I139" s="91"/>
      <c r="J139" s="91"/>
      <c r="K139" s="91"/>
      <c r="L139" s="91"/>
      <c r="M139" s="91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</row>
    <row r="140" spans="1:33">
      <c r="A140" s="91"/>
      <c r="B140" s="113"/>
      <c r="C140" s="114"/>
      <c r="D140" s="97"/>
      <c r="E140" s="97"/>
      <c r="F140" s="91"/>
      <c r="G140" s="91"/>
      <c r="H140" s="91"/>
      <c r="I140" s="91"/>
      <c r="J140" s="91"/>
      <c r="K140" s="91"/>
      <c r="L140" s="91"/>
      <c r="M140" s="91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</row>
    <row r="141" spans="1:33">
      <c r="A141" s="91"/>
      <c r="B141" s="113"/>
      <c r="C141" s="113"/>
      <c r="D141" s="115"/>
      <c r="E141" s="115"/>
      <c r="F141" s="91"/>
      <c r="G141" s="91"/>
      <c r="H141" s="91"/>
      <c r="I141" s="91"/>
      <c r="J141" s="91"/>
      <c r="K141" s="91"/>
      <c r="L141" s="91"/>
      <c r="M141" s="91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</row>
    <row r="142" spans="1:33">
      <c r="A142" s="91"/>
      <c r="B142" s="113"/>
      <c r="C142" s="113"/>
      <c r="D142" s="115"/>
      <c r="E142" s="115"/>
      <c r="F142" s="91"/>
      <c r="G142" s="91"/>
      <c r="H142" s="91"/>
      <c r="I142" s="91"/>
      <c r="J142" s="91"/>
      <c r="K142" s="91"/>
      <c r="L142" s="91"/>
      <c r="M142" s="91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</row>
    <row r="143" spans="1:33">
      <c r="A143" s="91"/>
      <c r="B143" s="113"/>
      <c r="C143" s="113"/>
      <c r="D143" s="115"/>
      <c r="E143" s="115"/>
      <c r="F143" s="91"/>
      <c r="G143" s="91"/>
      <c r="H143" s="91"/>
      <c r="I143" s="91"/>
      <c r="J143" s="91"/>
      <c r="K143" s="91"/>
      <c r="L143" s="91"/>
      <c r="M143" s="91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</row>
    <row r="144" spans="1:33">
      <c r="A144" s="91"/>
      <c r="B144" s="113"/>
      <c r="C144" s="113"/>
      <c r="D144" s="115"/>
      <c r="E144" s="115"/>
      <c r="F144" s="91"/>
      <c r="G144" s="91"/>
      <c r="H144" s="91"/>
      <c r="I144" s="91"/>
      <c r="J144" s="91"/>
      <c r="K144" s="91"/>
      <c r="L144" s="91"/>
      <c r="M144" s="91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</row>
    <row r="145" spans="1:33">
      <c r="A145" s="91"/>
      <c r="B145" s="113"/>
      <c r="C145" s="113"/>
      <c r="D145" s="115"/>
      <c r="E145" s="115"/>
      <c r="F145" s="91"/>
      <c r="G145" s="91"/>
      <c r="H145" s="91"/>
      <c r="I145" s="91"/>
      <c r="J145" s="91"/>
      <c r="K145" s="91"/>
      <c r="L145" s="91"/>
      <c r="M145" s="91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</row>
    <row r="146" spans="1:33">
      <c r="A146" s="91"/>
      <c r="B146" s="113"/>
      <c r="C146" s="113"/>
      <c r="D146" s="115"/>
      <c r="E146" s="115"/>
      <c r="F146" s="91"/>
      <c r="G146" s="91"/>
      <c r="H146" s="91"/>
      <c r="I146" s="91"/>
      <c r="J146" s="91"/>
      <c r="K146" s="91"/>
      <c r="L146" s="91"/>
      <c r="M146" s="91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</row>
    <row r="147" spans="1:33">
      <c r="A147" s="91"/>
      <c r="B147" s="113"/>
      <c r="C147" s="113"/>
      <c r="D147" s="115"/>
      <c r="E147" s="115"/>
      <c r="F147" s="91"/>
      <c r="G147" s="91"/>
      <c r="H147" s="91"/>
      <c r="I147" s="91"/>
      <c r="J147" s="91"/>
      <c r="K147" s="91"/>
      <c r="L147" s="91"/>
      <c r="M147" s="91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</row>
    <row r="148" spans="1:33">
      <c r="A148" s="91"/>
      <c r="B148" s="113"/>
      <c r="C148" s="113"/>
      <c r="D148" s="115"/>
      <c r="E148" s="115"/>
      <c r="F148" s="91"/>
      <c r="G148" s="91"/>
      <c r="H148" s="91"/>
      <c r="I148" s="91"/>
      <c r="J148" s="91"/>
      <c r="K148" s="91"/>
      <c r="L148" s="91"/>
      <c r="M148" s="91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</row>
    <row r="149" spans="1:33">
      <c r="A149" s="91"/>
      <c r="B149" s="113"/>
      <c r="C149" s="113"/>
      <c r="D149" s="115"/>
      <c r="E149" s="115"/>
      <c r="F149" s="91"/>
      <c r="G149" s="91"/>
      <c r="H149" s="91"/>
      <c r="I149" s="91"/>
      <c r="J149" s="91"/>
      <c r="K149" s="91"/>
      <c r="L149" s="91"/>
      <c r="M149" s="91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</row>
    <row r="150" spans="1:33">
      <c r="A150" s="91"/>
      <c r="B150" s="113"/>
      <c r="C150" s="114"/>
      <c r="D150" s="115"/>
      <c r="E150" s="115"/>
      <c r="F150" s="91"/>
      <c r="G150" s="91"/>
      <c r="H150" s="91"/>
      <c r="I150" s="91"/>
      <c r="J150" s="91"/>
      <c r="K150" s="91"/>
      <c r="L150" s="91"/>
      <c r="M150" s="91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</row>
    <row r="151" spans="1:3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</row>
    <row r="152" spans="1:3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</row>
    <row r="153" spans="1:3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</row>
    <row r="154" spans="1:3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</row>
    <row r="155" spans="1:3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</row>
    <row r="156" spans="1:3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</row>
    <row r="157" spans="1:3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</row>
    <row r="158" spans="1:3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</row>
    <row r="159" spans="1:3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</row>
    <row r="160" spans="1:3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</row>
    <row r="161" spans="1:3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</row>
    <row r="162" spans="1:3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</row>
    <row r="163" spans="1:3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</row>
    <row r="164" spans="1:3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</row>
    <row r="165" spans="1:3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</row>
    <row r="166" spans="1:3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</row>
    <row r="167" spans="1:3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</row>
    <row r="168" spans="1:3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</row>
    <row r="169" spans="1:3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</row>
    <row r="170" spans="1:3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</row>
    <row r="171" spans="1:3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</row>
    <row r="172" spans="1:3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</row>
    <row r="173" spans="1:3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</row>
    <row r="174" spans="1:3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</row>
    <row r="175" spans="1:3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</row>
    <row r="176" spans="1:3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</row>
    <row r="177" spans="1:3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</row>
    <row r="178" spans="1:3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</row>
    <row r="179" spans="1:3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</row>
    <row r="180" spans="1:3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</row>
    <row r="181" spans="1:3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</row>
    <row r="182" spans="1:3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</row>
    <row r="183" spans="1:3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</row>
    <row r="184" spans="1:3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</row>
    <row r="185" spans="1:3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</row>
    <row r="186" spans="1:3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</row>
    <row r="187" spans="1:3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</row>
    <row r="188" spans="1:3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</row>
    <row r="189" spans="1:3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</row>
    <row r="190" spans="1:3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</row>
    <row r="191" spans="1:3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</row>
    <row r="192" spans="1:3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</row>
    <row r="193" spans="1:3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</row>
    <row r="194" spans="1:3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</row>
    <row r="195" spans="1:3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</row>
    <row r="196" spans="1:3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</row>
    <row r="197" spans="1:3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</row>
    <row r="198" spans="1:3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</row>
    <row r="199" spans="1:3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</row>
    <row r="200" spans="1:3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</row>
    <row r="201" spans="1:3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</row>
    <row r="202" spans="1:3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</row>
    <row r="203" spans="1:3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</row>
    <row r="204" spans="1:3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</row>
    <row r="205" spans="1:3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</row>
    <row r="206" spans="1:3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</row>
    <row r="207" spans="1:3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</row>
    <row r="208" spans="1:3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</row>
    <row r="209" spans="1:3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</row>
    <row r="210" spans="1:3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</row>
    <row r="211" spans="1:3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</row>
    <row r="212" spans="1:3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</row>
    <row r="213" spans="1:3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</row>
    <row r="214" spans="1:3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</row>
    <row r="215" spans="1:3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</row>
    <row r="216" spans="1:3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</row>
    <row r="217" spans="1:3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</row>
    <row r="218" spans="1:3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</row>
    <row r="219" spans="1:3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</row>
    <row r="220" spans="1:3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</row>
    <row r="221" spans="1:3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</row>
    <row r="222" spans="1:3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</row>
    <row r="223" spans="1:3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</row>
    <row r="224" spans="1:3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</row>
    <row r="225" spans="1:3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</row>
    <row r="226" spans="1:3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</row>
    <row r="227" spans="1:3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</row>
    <row r="228" spans="1:3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</row>
    <row r="229" spans="1:3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</row>
    <row r="230" spans="1:3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</row>
    <row r="231" spans="1:3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</row>
    <row r="232" spans="1:3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</row>
    <row r="233" spans="1:3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</row>
    <row r="234" spans="1:3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</row>
    <row r="235" spans="1:3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</row>
    <row r="236" spans="1:3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</row>
    <row r="237" spans="1:3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</row>
    <row r="238" spans="1:3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</row>
    <row r="239" spans="1:3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</row>
    <row r="240" spans="1:3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</row>
    <row r="241" spans="1:3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</row>
    <row r="242" spans="1:3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</row>
    <row r="243" spans="1:3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</row>
    <row r="244" spans="1:3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</row>
    <row r="245" spans="1:3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</row>
    <row r="246" spans="1:3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</row>
    <row r="247" spans="1:3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</row>
    <row r="248" spans="1:3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</row>
  </sheetData>
  <sheetProtection algorithmName="SHA-512" hashValue="60zLFbqEi7NU2kbCyc9tfva8clC5jYKz0fpdqZayFuzw8FhmWlKYpUCRlUUdUgQKhFsQwI4nIYVpc5tHpeAZGA==" saltValue="MlRQ7Og8yQDmQ+JQAvkwtg==" spinCount="100000" sheet="1" objects="1" scenarios="1"/>
  <mergeCells count="17">
    <mergeCell ref="A1:G2"/>
    <mergeCell ref="A3:G3"/>
    <mergeCell ref="A4:B4"/>
    <mergeCell ref="D4:E4"/>
    <mergeCell ref="A9:B9"/>
    <mergeCell ref="D9:E9"/>
    <mergeCell ref="A19:B19"/>
    <mergeCell ref="D19:E19"/>
    <mergeCell ref="F22:G22"/>
    <mergeCell ref="A26:G26"/>
    <mergeCell ref="A28:G28"/>
    <mergeCell ref="I6:J6"/>
    <mergeCell ref="F7:G7"/>
    <mergeCell ref="F17:G17"/>
    <mergeCell ref="F12:G12"/>
    <mergeCell ref="A14:B14"/>
    <mergeCell ref="D14:E14"/>
  </mergeCells>
  <pageMargins left="0.7" right="0.7" top="0.75" bottom="0.75" header="0.3" footer="0.3"/>
  <customProperties>
    <customPr name="SSC_SHEET_GUID" r:id="rId1"/>
  </customProperties>
  <ignoredErrors>
    <ignoredError sqref="E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81328-EC54-4349-A11F-1373612DCB77}">
  <dimension ref="A1:AG248"/>
  <sheetViews>
    <sheetView workbookViewId="0">
      <selection activeCell="K20" sqref="K20"/>
    </sheetView>
  </sheetViews>
  <sheetFormatPr baseColWidth="10" defaultRowHeight="15"/>
  <cols>
    <col min="1" max="1" width="10.140625" style="89" customWidth="1"/>
    <col min="2" max="2" width="14" style="89" customWidth="1"/>
    <col min="3" max="3" width="22" style="89" customWidth="1"/>
    <col min="4" max="4" width="14.5703125" style="89" customWidth="1"/>
    <col min="5" max="5" width="12.5703125" style="89" customWidth="1"/>
    <col min="6" max="6" width="11.85546875" style="89" bestFit="1" customWidth="1"/>
    <col min="7" max="16384" width="11.42578125" style="89"/>
  </cols>
  <sheetData>
    <row r="1" spans="1:33" ht="15" customHeight="1">
      <c r="A1" s="209" t="s">
        <v>73</v>
      </c>
      <c r="B1" s="210"/>
      <c r="C1" s="210"/>
      <c r="D1" s="210"/>
      <c r="E1" s="210"/>
      <c r="F1" s="210"/>
      <c r="G1" s="211"/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15" customHeight="1">
      <c r="A2" s="212"/>
      <c r="B2" s="178"/>
      <c r="C2" s="178"/>
      <c r="D2" s="178"/>
      <c r="E2" s="178"/>
      <c r="F2" s="178"/>
      <c r="G2" s="213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15" customHeight="1" thickBot="1">
      <c r="A3" s="214" t="s">
        <v>42</v>
      </c>
      <c r="B3" s="215"/>
      <c r="C3" s="215"/>
      <c r="D3" s="215"/>
      <c r="E3" s="215"/>
      <c r="F3" s="215"/>
      <c r="G3" s="216"/>
      <c r="H3" s="90"/>
      <c r="I3" s="91"/>
      <c r="J3" s="91"/>
      <c r="K3" s="90"/>
      <c r="L3" s="90"/>
      <c r="M3" s="9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15" customHeight="1" thickBot="1">
      <c r="A4" s="217" t="s">
        <v>43</v>
      </c>
      <c r="B4" s="218"/>
      <c r="C4" s="116" t="s">
        <v>44</v>
      </c>
      <c r="D4" s="217" t="s">
        <v>74</v>
      </c>
      <c r="E4" s="218"/>
      <c r="F4" s="163"/>
      <c r="G4" s="164"/>
      <c r="H4" s="88"/>
      <c r="I4" s="91"/>
      <c r="J4" s="91"/>
      <c r="K4" s="91"/>
      <c r="L4" s="91"/>
      <c r="M4" s="91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8">
      <c r="A5" s="123" t="s">
        <v>63</v>
      </c>
      <c r="B5" s="124">
        <v>6.7782</v>
      </c>
      <c r="C5" s="119" t="s">
        <v>47</v>
      </c>
      <c r="D5" s="125" t="s">
        <v>75</v>
      </c>
      <c r="E5" s="159">
        <f>E24/E25</f>
        <v>1.3308048042053431</v>
      </c>
      <c r="F5" s="165"/>
      <c r="G5" s="163"/>
      <c r="H5" s="88"/>
      <c r="I5" s="91"/>
      <c r="J5" s="91"/>
      <c r="K5" s="91"/>
      <c r="L5" s="91"/>
      <c r="M5" s="91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8">
      <c r="A6" s="117" t="s">
        <v>65</v>
      </c>
      <c r="B6" s="155">
        <f>(B8*B7*C24)/(B5)</f>
        <v>11.50892537841905</v>
      </c>
      <c r="C6" s="94" t="s">
        <v>47</v>
      </c>
      <c r="D6" s="117" t="s">
        <v>66</v>
      </c>
      <c r="E6" s="155">
        <f>B6/(E7/B7)^(1/(E5-1))</f>
        <v>14.672650705028696</v>
      </c>
      <c r="F6" s="182" t="str">
        <f>IF(E6&lt;B6, "Compresión", "Expansión")</f>
        <v>Expansión</v>
      </c>
      <c r="G6" s="183"/>
      <c r="H6" s="91"/>
      <c r="I6" s="175"/>
      <c r="J6" s="175"/>
      <c r="K6" s="91"/>
      <c r="L6" s="91"/>
      <c r="M6" s="91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8">
      <c r="A7" s="117" t="s">
        <v>67</v>
      </c>
      <c r="B7" s="118">
        <v>951.33900000000006</v>
      </c>
      <c r="C7" s="119" t="s">
        <v>47</v>
      </c>
      <c r="D7" s="117" t="s">
        <v>68</v>
      </c>
      <c r="E7" s="118">
        <v>877.89800000000002</v>
      </c>
      <c r="F7" s="107"/>
      <c r="G7" s="107"/>
      <c r="H7" s="91"/>
      <c r="I7" s="96"/>
      <c r="J7" s="97"/>
      <c r="K7" s="91"/>
      <c r="L7" s="91"/>
      <c r="M7" s="91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ht="18.75" thickBot="1">
      <c r="A8" s="127" t="s">
        <v>69</v>
      </c>
      <c r="B8" s="128">
        <v>1</v>
      </c>
      <c r="C8" s="95" t="s">
        <v>47</v>
      </c>
      <c r="D8" s="129" t="s">
        <v>70</v>
      </c>
      <c r="E8" s="158">
        <f>B8</f>
        <v>1</v>
      </c>
      <c r="F8" s="106"/>
      <c r="G8" s="166"/>
      <c r="H8" s="97"/>
      <c r="I8" s="96"/>
      <c r="J8" s="97"/>
      <c r="K8" s="91"/>
      <c r="L8" s="91"/>
      <c r="M8" s="91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ht="18.75" thickBot="1">
      <c r="A9" s="206" t="s">
        <v>55</v>
      </c>
      <c r="B9" s="208"/>
      <c r="C9" s="92" t="s">
        <v>44</v>
      </c>
      <c r="D9" s="217" t="s">
        <v>76</v>
      </c>
      <c r="E9" s="218"/>
      <c r="F9" s="167"/>
      <c r="G9" s="167"/>
      <c r="H9" s="91"/>
      <c r="I9" s="88"/>
      <c r="J9" s="91"/>
      <c r="K9" s="91"/>
      <c r="L9" s="91"/>
      <c r="M9" s="91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8">
      <c r="A10" s="123" t="s">
        <v>63</v>
      </c>
      <c r="B10" s="124">
        <v>6.7782</v>
      </c>
      <c r="C10" s="119" t="s">
        <v>47</v>
      </c>
      <c r="D10" s="123" t="s">
        <v>75</v>
      </c>
      <c r="E10" s="126">
        <f>E24/E25</f>
        <v>1.3308048042053431</v>
      </c>
      <c r="F10" s="165"/>
      <c r="G10" s="163"/>
      <c r="H10" s="99"/>
      <c r="I10" s="88"/>
      <c r="J10" s="91"/>
      <c r="K10" s="91"/>
      <c r="L10" s="91"/>
      <c r="M10" s="9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ht="18">
      <c r="A11" s="117" t="s">
        <v>65</v>
      </c>
      <c r="B11" s="118">
        <v>11.509</v>
      </c>
      <c r="C11" s="94" t="s">
        <v>47</v>
      </c>
      <c r="D11" s="117" t="s">
        <v>66</v>
      </c>
      <c r="E11" s="118">
        <v>14.673</v>
      </c>
      <c r="F11" s="176" t="str">
        <f>IF(E11&lt;B11, "Compresión", "Expansión")</f>
        <v>Expansión</v>
      </c>
      <c r="G11" s="177"/>
      <c r="H11" s="91"/>
      <c r="I11" s="91"/>
      <c r="J11" s="91"/>
      <c r="K11" s="91"/>
      <c r="L11" s="91"/>
      <c r="M11" s="9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3" ht="18">
      <c r="A12" s="117" t="s">
        <v>67</v>
      </c>
      <c r="B12" s="155">
        <f>(B10*B11)/(B13*C24)</f>
        <v>951.34516829268296</v>
      </c>
      <c r="C12" s="119" t="s">
        <v>47</v>
      </c>
      <c r="D12" s="117" t="s">
        <v>68</v>
      </c>
      <c r="E12" s="155">
        <f>B12*((B11/E11)^(E10-1))</f>
        <v>877.89866162676924</v>
      </c>
      <c r="F12" s="107"/>
      <c r="G12" s="107"/>
      <c r="H12" s="91"/>
      <c r="I12" s="91"/>
      <c r="J12" s="91"/>
      <c r="K12" s="91"/>
      <c r="L12" s="91"/>
      <c r="M12" s="91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8.75" thickBot="1">
      <c r="A13" s="127" t="s">
        <v>69</v>
      </c>
      <c r="B13" s="128">
        <v>1</v>
      </c>
      <c r="C13" s="95" t="s">
        <v>47</v>
      </c>
      <c r="D13" s="129" t="s">
        <v>70</v>
      </c>
      <c r="E13" s="158">
        <f>B13</f>
        <v>1</v>
      </c>
      <c r="F13" s="107"/>
      <c r="G13" s="107"/>
      <c r="H13" s="91"/>
      <c r="I13" s="91"/>
      <c r="J13" s="91"/>
      <c r="K13" s="91"/>
      <c r="L13" s="91"/>
      <c r="M13" s="91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3" ht="18.75" thickBot="1">
      <c r="A14" s="206" t="s">
        <v>56</v>
      </c>
      <c r="B14" s="208"/>
      <c r="C14" s="92" t="s">
        <v>44</v>
      </c>
      <c r="D14" s="217" t="s">
        <v>77</v>
      </c>
      <c r="E14" s="218"/>
      <c r="F14" s="107"/>
      <c r="G14" s="107"/>
      <c r="H14" s="91"/>
      <c r="I14" s="91"/>
      <c r="J14" s="91"/>
      <c r="K14" s="91"/>
      <c r="L14" s="91"/>
      <c r="M14" s="9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1:33" ht="18">
      <c r="A15" s="123" t="s">
        <v>63</v>
      </c>
      <c r="B15" s="160">
        <f>(B18*B17*C24)/(B16)</f>
        <v>6.775740724650273</v>
      </c>
      <c r="C15" s="119" t="s">
        <v>47</v>
      </c>
      <c r="D15" s="123" t="s">
        <v>64</v>
      </c>
      <c r="E15" s="130">
        <f>((B16/E16)^E17)*B15</f>
        <v>4.9043530011506817</v>
      </c>
      <c r="F15" s="176" t="str">
        <f>IF(B15&lt;E15, "Compresión", "Expansión")</f>
        <v>Expansión</v>
      </c>
      <c r="G15" s="177"/>
      <c r="H15" s="91"/>
      <c r="I15" s="91"/>
      <c r="J15" s="91"/>
      <c r="K15" s="91"/>
      <c r="L15" s="91"/>
      <c r="M15" s="91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18">
      <c r="A16" s="117" t="s">
        <v>65</v>
      </c>
      <c r="B16" s="118">
        <v>11.509</v>
      </c>
      <c r="C16" s="94" t="s">
        <v>47</v>
      </c>
      <c r="D16" s="117" t="s">
        <v>66</v>
      </c>
      <c r="E16" s="118">
        <v>14.673</v>
      </c>
      <c r="F16" s="165"/>
      <c r="G16" s="163"/>
      <c r="H16" s="91"/>
      <c r="I16" s="91"/>
      <c r="J16" s="91"/>
      <c r="K16" s="91"/>
      <c r="L16" s="91"/>
      <c r="M16" s="91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1:33" ht="18">
      <c r="A17" s="117" t="s">
        <v>67</v>
      </c>
      <c r="B17" s="118">
        <v>951</v>
      </c>
      <c r="C17" s="119" t="s">
        <v>47</v>
      </c>
      <c r="D17" s="117" t="s">
        <v>75</v>
      </c>
      <c r="E17" s="157">
        <f>E24/E25</f>
        <v>1.3308048042053431</v>
      </c>
      <c r="F17" s="163"/>
      <c r="G17" s="165"/>
      <c r="H17" s="91"/>
      <c r="I17" s="91"/>
      <c r="J17" s="91"/>
      <c r="K17" s="91"/>
      <c r="L17" s="91"/>
      <c r="M17" s="91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1:33" ht="18.75" thickBot="1">
      <c r="A18" s="127" t="s">
        <v>69</v>
      </c>
      <c r="B18" s="128">
        <v>1</v>
      </c>
      <c r="C18" s="95" t="s">
        <v>47</v>
      </c>
      <c r="D18" s="129" t="s">
        <v>70</v>
      </c>
      <c r="E18" s="158">
        <f>B18</f>
        <v>1</v>
      </c>
      <c r="F18" s="107"/>
      <c r="G18" s="107"/>
      <c r="H18" s="91"/>
      <c r="I18" s="91"/>
      <c r="J18" s="91"/>
      <c r="K18" s="91"/>
      <c r="L18" s="91"/>
      <c r="M18" s="91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1:33" ht="18.75" thickBot="1">
      <c r="A19" s="219" t="s">
        <v>58</v>
      </c>
      <c r="B19" s="220"/>
      <c r="C19" s="100" t="s">
        <v>44</v>
      </c>
      <c r="D19" s="217" t="s">
        <v>78</v>
      </c>
      <c r="E19" s="218"/>
      <c r="F19" s="107"/>
      <c r="G19" s="107"/>
      <c r="H19" s="91"/>
      <c r="I19" s="91"/>
      <c r="J19" s="91"/>
      <c r="K19" s="91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18">
      <c r="A20" s="123" t="s">
        <v>63</v>
      </c>
      <c r="B20" s="124">
        <v>6.7779999999999996</v>
      </c>
      <c r="C20" s="119" t="s">
        <v>47</v>
      </c>
      <c r="D20" s="123" t="s">
        <v>64</v>
      </c>
      <c r="E20" s="156">
        <v>4.90435</v>
      </c>
      <c r="F20" s="107"/>
      <c r="G20" s="107"/>
      <c r="H20" s="91"/>
      <c r="I20" s="91"/>
      <c r="J20" s="91"/>
      <c r="K20" s="91"/>
      <c r="L20" s="91"/>
      <c r="M20" s="91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1:33" ht="18">
      <c r="A21" s="117" t="s">
        <v>65</v>
      </c>
      <c r="B21" s="118">
        <v>11.509</v>
      </c>
      <c r="C21" s="94" t="s">
        <v>47</v>
      </c>
      <c r="D21" s="117" t="s">
        <v>75</v>
      </c>
      <c r="E21" s="157">
        <f>E24/E25</f>
        <v>1.3308048042053431</v>
      </c>
      <c r="F21" s="165"/>
      <c r="G21" s="163"/>
      <c r="H21" s="91"/>
      <c r="I21" s="91"/>
      <c r="J21" s="91"/>
      <c r="K21" s="91"/>
      <c r="L21" s="91"/>
      <c r="M21" s="91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1:33" ht="18">
      <c r="A22" s="117" t="s">
        <v>67</v>
      </c>
      <c r="B22" s="118">
        <v>951.33900000000006</v>
      </c>
      <c r="C22" s="119" t="s">
        <v>47</v>
      </c>
      <c r="D22" s="117" t="s">
        <v>68</v>
      </c>
      <c r="E22" s="155">
        <f>(E20/B20)^((E21-1)/(E17))*B22</f>
        <v>877.82008802383507</v>
      </c>
      <c r="F22" s="176" t="str">
        <f>IF(B22&lt;E22, "Compresión", "Expansión")</f>
        <v>Expansión</v>
      </c>
      <c r="G22" s="177"/>
      <c r="H22" s="91"/>
      <c r="I22" s="91"/>
      <c r="J22" s="91"/>
      <c r="K22" s="91"/>
      <c r="L22" s="91"/>
      <c r="M22" s="91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33" ht="18.75" thickBot="1">
      <c r="A23" s="120" t="s">
        <v>69</v>
      </c>
      <c r="B23" s="158">
        <f>(B20*B21)/(C24*B22)</f>
        <v>0.99997697725098567</v>
      </c>
      <c r="C23" s="101" t="s">
        <v>47</v>
      </c>
      <c r="D23" s="129" t="s">
        <v>70</v>
      </c>
      <c r="E23" s="158">
        <f>B23</f>
        <v>0.99997697725098567</v>
      </c>
      <c r="F23" s="107"/>
      <c r="G23" s="107"/>
      <c r="H23" s="91"/>
      <c r="I23" s="91"/>
      <c r="J23" s="91"/>
      <c r="L23" s="91"/>
      <c r="M23" s="91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</row>
    <row r="24" spans="1:33" ht="15.75" thickBot="1">
      <c r="B24" s="131" t="s">
        <v>59</v>
      </c>
      <c r="C24" s="162">
        <v>8.2000000000000003E-2</v>
      </c>
      <c r="D24" s="131" t="s">
        <v>79</v>
      </c>
      <c r="E24" s="132">
        <v>8</v>
      </c>
      <c r="F24" s="107"/>
      <c r="G24" s="107"/>
      <c r="H24" s="91"/>
      <c r="I24" s="91"/>
      <c r="J24" s="91"/>
      <c r="K24" s="91"/>
      <c r="L24" s="91"/>
      <c r="M24" s="91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</row>
    <row r="25" spans="1:33" ht="15.75" thickBot="1">
      <c r="A25" s="88"/>
      <c r="B25" s="88"/>
      <c r="C25" s="91"/>
      <c r="D25" s="133" t="s">
        <v>80</v>
      </c>
      <c r="E25" s="134">
        <v>6.0114000000000001</v>
      </c>
      <c r="F25" s="91"/>
      <c r="G25" s="91"/>
      <c r="H25" s="91"/>
      <c r="I25" s="91"/>
      <c r="J25" s="91"/>
      <c r="K25" s="91"/>
      <c r="L25" s="91"/>
      <c r="M25" s="91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 ht="15.75" thickBot="1">
      <c r="A26" s="88"/>
      <c r="B26" s="88"/>
      <c r="C26" s="88"/>
      <c r="D26" s="88"/>
      <c r="E26" s="88"/>
      <c r="F26" s="88"/>
      <c r="G26" s="88"/>
      <c r="H26" s="91"/>
      <c r="I26" s="91"/>
      <c r="J26" s="91"/>
      <c r="K26" s="91"/>
      <c r="L26" s="91"/>
      <c r="M26" s="91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3" ht="15.75" thickBot="1">
      <c r="A27" s="203" t="s">
        <v>60</v>
      </c>
      <c r="B27" s="204"/>
      <c r="C27" s="204"/>
      <c r="D27" s="204"/>
      <c r="E27" s="204"/>
      <c r="F27" s="204"/>
      <c r="G27" s="205"/>
      <c r="H27" s="91"/>
      <c r="I27" s="91"/>
      <c r="J27" s="91"/>
      <c r="K27" s="91"/>
      <c r="L27" s="91"/>
      <c r="M27" s="91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t="15.75" thickBot="1">
      <c r="A28" s="88"/>
      <c r="B28" s="88"/>
      <c r="C28" s="88"/>
      <c r="D28" s="88"/>
      <c r="E28" s="88"/>
      <c r="F28" s="88"/>
      <c r="G28" s="88"/>
      <c r="H28" s="91"/>
      <c r="I28" s="91"/>
      <c r="J28" s="91"/>
      <c r="K28" s="91"/>
      <c r="L28" s="91"/>
      <c r="M28" s="91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1:33" ht="15.75" thickBot="1">
      <c r="A29" s="221" t="s">
        <v>61</v>
      </c>
      <c r="B29" s="222"/>
      <c r="C29" s="222"/>
      <c r="D29" s="222"/>
      <c r="E29" s="222"/>
      <c r="F29" s="222"/>
      <c r="G29" s="223"/>
      <c r="H29" s="91"/>
      <c r="I29" s="91"/>
      <c r="J29" s="91"/>
      <c r="K29" s="91"/>
      <c r="L29" s="91"/>
      <c r="M29" s="91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33">
      <c r="A30" s="91"/>
      <c r="B30" s="97"/>
      <c r="C30" s="104"/>
      <c r="D30" s="104"/>
      <c r="E30" s="103"/>
      <c r="F30" s="91"/>
      <c r="G30" s="91"/>
      <c r="H30" s="91"/>
      <c r="I30" s="91"/>
      <c r="J30" s="91"/>
      <c r="K30" s="91"/>
      <c r="L30" s="91"/>
      <c r="M30" s="91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3">
      <c r="A31" s="91"/>
      <c r="B31" s="97"/>
      <c r="C31" s="104"/>
      <c r="D31" s="104"/>
      <c r="E31" s="103"/>
      <c r="F31" s="91"/>
      <c r="G31" s="91"/>
      <c r="H31" s="91"/>
      <c r="I31" s="91"/>
      <c r="J31" s="91"/>
      <c r="K31" s="91"/>
      <c r="L31" s="91"/>
      <c r="M31" s="91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>
      <c r="A32" s="91"/>
      <c r="B32" s="97"/>
      <c r="C32" s="104"/>
      <c r="D32" s="104"/>
      <c r="E32" s="103"/>
      <c r="F32" s="91"/>
      <c r="G32" s="91"/>
      <c r="H32" s="91"/>
      <c r="I32" s="97"/>
      <c r="J32" s="91"/>
      <c r="K32" s="91"/>
      <c r="L32" s="91"/>
      <c r="M32" s="91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3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</row>
    <row r="34" spans="1:33">
      <c r="A34" s="105"/>
      <c r="B34" s="106"/>
      <c r="C34" s="106"/>
      <c r="D34" s="106"/>
      <c r="E34" s="106"/>
      <c r="F34" s="91"/>
      <c r="G34" s="97"/>
      <c r="H34" s="91"/>
      <c r="I34" s="91"/>
      <c r="J34" s="91"/>
      <c r="K34" s="91"/>
      <c r="L34" s="91"/>
      <c r="M34" s="91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>
      <c r="A35" s="107"/>
      <c r="B35" s="106"/>
      <c r="C35" s="108"/>
      <c r="D35" s="108"/>
      <c r="E35" s="109"/>
      <c r="F35" s="91"/>
      <c r="G35" s="91"/>
      <c r="H35" s="91"/>
      <c r="I35" s="91"/>
      <c r="J35" s="91"/>
      <c r="K35" s="91"/>
      <c r="L35" s="91"/>
      <c r="M35" s="91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1:33">
      <c r="A36" s="107"/>
      <c r="B36" s="106"/>
      <c r="C36" s="108"/>
      <c r="D36" s="108"/>
      <c r="E36" s="109"/>
      <c r="F36" s="91"/>
      <c r="G36" s="91"/>
      <c r="H36" s="91"/>
      <c r="I36" s="91"/>
      <c r="J36" s="91"/>
      <c r="K36" s="91"/>
      <c r="L36" s="91"/>
      <c r="M36" s="91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</row>
    <row r="37" spans="1:33">
      <c r="A37" s="107"/>
      <c r="B37" s="106"/>
      <c r="C37" s="108"/>
      <c r="D37" s="108"/>
      <c r="E37" s="109"/>
      <c r="F37" s="91"/>
      <c r="G37" s="91"/>
      <c r="H37" s="91"/>
      <c r="I37" s="91"/>
      <c r="J37" s="91"/>
      <c r="K37" s="91"/>
      <c r="L37" s="91"/>
      <c r="M37" s="91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>
      <c r="A38" s="107"/>
      <c r="B38" s="106"/>
      <c r="C38" s="108"/>
      <c r="D38" s="108"/>
      <c r="E38" s="109"/>
      <c r="F38" s="91"/>
      <c r="G38" s="91"/>
      <c r="H38" s="91"/>
      <c r="I38" s="91"/>
      <c r="J38" s="91"/>
      <c r="K38" s="91"/>
      <c r="L38" s="91"/>
      <c r="M38" s="91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>
      <c r="A39" s="107"/>
      <c r="B39" s="106"/>
      <c r="C39" s="108"/>
      <c r="D39" s="108"/>
      <c r="E39" s="109"/>
      <c r="F39" s="91"/>
      <c r="G39" s="91"/>
      <c r="H39" s="91"/>
      <c r="I39" s="91"/>
      <c r="J39" s="91"/>
      <c r="K39" s="91"/>
      <c r="L39" s="91"/>
      <c r="M39" s="91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>
      <c r="A40" s="107"/>
      <c r="B40" s="106"/>
      <c r="C40" s="108"/>
      <c r="D40" s="108"/>
      <c r="E40" s="109"/>
      <c r="F40" s="91"/>
      <c r="G40" s="91"/>
      <c r="H40" s="91"/>
      <c r="I40" s="91"/>
      <c r="J40" s="91"/>
      <c r="K40" s="91"/>
      <c r="L40" s="91"/>
      <c r="M40" s="91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>
      <c r="A41" s="107"/>
      <c r="B41" s="106"/>
      <c r="C41" s="108"/>
      <c r="D41" s="108"/>
      <c r="E41" s="109"/>
      <c r="F41" s="91"/>
      <c r="G41" s="91"/>
      <c r="H41" s="91"/>
      <c r="I41" s="91"/>
      <c r="J41" s="91"/>
      <c r="K41" s="91"/>
      <c r="L41" s="91"/>
      <c r="M41" s="91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>
      <c r="A42" s="107"/>
      <c r="B42" s="106"/>
      <c r="C42" s="108"/>
      <c r="D42" s="108"/>
      <c r="E42" s="109"/>
      <c r="F42" s="91"/>
      <c r="G42" s="91"/>
      <c r="H42" s="91"/>
      <c r="I42" s="91"/>
      <c r="J42" s="91"/>
      <c r="K42" s="91"/>
      <c r="L42" s="91"/>
      <c r="M42" s="91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>
      <c r="A43" s="107"/>
      <c r="B43" s="106"/>
      <c r="C43" s="108"/>
      <c r="D43" s="108"/>
      <c r="E43" s="109"/>
      <c r="F43" s="91"/>
      <c r="G43" s="91"/>
      <c r="H43" s="91"/>
      <c r="I43" s="91"/>
      <c r="J43" s="91"/>
      <c r="K43" s="91"/>
      <c r="L43" s="91"/>
      <c r="M43" s="91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</row>
    <row r="44" spans="1:33">
      <c r="A44" s="107"/>
      <c r="B44" s="106"/>
      <c r="C44" s="108"/>
      <c r="D44" s="108"/>
      <c r="E44" s="109"/>
      <c r="F44" s="91"/>
      <c r="G44" s="91"/>
      <c r="H44" s="91"/>
      <c r="I44" s="91"/>
      <c r="J44" s="91"/>
      <c r="K44" s="91"/>
      <c r="L44" s="91"/>
      <c r="M44" s="91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>
      <c r="A45" s="107"/>
      <c r="B45" s="106"/>
      <c r="C45" s="108"/>
      <c r="D45" s="108"/>
      <c r="E45" s="109"/>
      <c r="F45" s="91"/>
      <c r="G45" s="91"/>
      <c r="H45" s="91"/>
      <c r="I45" s="91"/>
      <c r="J45" s="91"/>
      <c r="K45" s="91"/>
      <c r="L45" s="91"/>
      <c r="M45" s="91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>
      <c r="A46" s="107"/>
      <c r="B46" s="107"/>
      <c r="C46" s="107"/>
      <c r="D46" s="107"/>
      <c r="E46" s="107"/>
      <c r="F46" s="91"/>
      <c r="G46" s="91"/>
      <c r="H46" s="91"/>
      <c r="I46" s="91"/>
      <c r="J46" s="91"/>
      <c r="K46" s="91"/>
      <c r="L46" s="91"/>
      <c r="M46" s="91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>
      <c r="A47" s="105"/>
      <c r="B47" s="106"/>
      <c r="C47" s="106"/>
      <c r="D47" s="106"/>
      <c r="E47" s="106"/>
      <c r="F47" s="91"/>
      <c r="G47" s="97"/>
      <c r="H47" s="91"/>
      <c r="I47" s="91"/>
      <c r="J47" s="91"/>
      <c r="K47" s="91"/>
      <c r="L47" s="91"/>
      <c r="M47" s="91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1:33">
      <c r="A48" s="107"/>
      <c r="B48" s="106"/>
      <c r="C48" s="108"/>
      <c r="D48" s="108"/>
      <c r="E48" s="109"/>
      <c r="F48" s="91"/>
      <c r="G48" s="91"/>
      <c r="H48" s="91"/>
      <c r="I48" s="91"/>
      <c r="J48" s="91"/>
      <c r="K48" s="91"/>
      <c r="L48" s="91"/>
      <c r="M48" s="91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>
      <c r="A49" s="107"/>
      <c r="B49" s="106"/>
      <c r="C49" s="108"/>
      <c r="D49" s="108"/>
      <c r="E49" s="109"/>
      <c r="F49" s="91"/>
      <c r="G49" s="91"/>
      <c r="H49" s="91"/>
      <c r="I49" s="91"/>
      <c r="J49" s="91"/>
      <c r="K49" s="91"/>
      <c r="L49" s="91"/>
      <c r="M49" s="9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3">
      <c r="A50" s="107"/>
      <c r="B50" s="106"/>
      <c r="C50" s="108"/>
      <c r="D50" s="108"/>
      <c r="E50" s="109"/>
      <c r="F50" s="91"/>
      <c r="G50" s="91"/>
      <c r="H50" s="91"/>
      <c r="I50" s="91"/>
      <c r="J50" s="91"/>
      <c r="K50" s="91"/>
      <c r="L50" s="91"/>
      <c r="M50" s="91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3">
      <c r="A51" s="107"/>
      <c r="B51" s="106"/>
      <c r="C51" s="108"/>
      <c r="D51" s="108"/>
      <c r="E51" s="109"/>
      <c r="F51" s="91"/>
      <c r="G51" s="91"/>
      <c r="H51" s="91"/>
      <c r="I51" s="91"/>
      <c r="J51" s="91"/>
      <c r="K51" s="91"/>
      <c r="L51" s="91"/>
      <c r="M51" s="91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3">
      <c r="A52" s="107"/>
      <c r="B52" s="106"/>
      <c r="C52" s="108"/>
      <c r="D52" s="108"/>
      <c r="E52" s="109"/>
      <c r="F52" s="91"/>
      <c r="G52" s="91"/>
      <c r="H52" s="91"/>
      <c r="I52" s="91"/>
      <c r="J52" s="91"/>
      <c r="K52" s="91"/>
      <c r="L52" s="91"/>
      <c r="M52" s="91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</row>
    <row r="53" spans="1:33">
      <c r="A53" s="107"/>
      <c r="B53" s="106"/>
      <c r="C53" s="108"/>
      <c r="D53" s="108"/>
      <c r="E53" s="109"/>
      <c r="F53" s="91"/>
      <c r="G53" s="91"/>
      <c r="H53" s="91"/>
      <c r="I53" s="91"/>
      <c r="J53" s="91"/>
      <c r="K53" s="91"/>
      <c r="L53" s="91"/>
      <c r="M53" s="91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</row>
    <row r="54" spans="1:33">
      <c r="A54" s="107"/>
      <c r="B54" s="106"/>
      <c r="C54" s="108"/>
      <c r="D54" s="108"/>
      <c r="E54" s="109"/>
      <c r="F54" s="91"/>
      <c r="G54" s="91"/>
      <c r="H54" s="91"/>
      <c r="I54" s="91"/>
      <c r="J54" s="91"/>
      <c r="K54" s="91"/>
      <c r="L54" s="91"/>
      <c r="M54" s="91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</row>
    <row r="55" spans="1:33">
      <c r="A55" s="107"/>
      <c r="B55" s="106"/>
      <c r="C55" s="108"/>
      <c r="D55" s="108"/>
      <c r="E55" s="109"/>
      <c r="F55" s="91"/>
      <c r="G55" s="91"/>
      <c r="H55" s="91"/>
      <c r="I55" s="91"/>
      <c r="J55" s="91"/>
      <c r="K55" s="91"/>
      <c r="L55" s="91"/>
      <c r="M55" s="91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3">
      <c r="A56" s="107"/>
      <c r="B56" s="106"/>
      <c r="C56" s="108"/>
      <c r="D56" s="108"/>
      <c r="E56" s="109"/>
      <c r="F56" s="91"/>
      <c r="G56" s="91"/>
      <c r="H56" s="91"/>
      <c r="I56" s="91"/>
      <c r="J56" s="91"/>
      <c r="K56" s="91"/>
      <c r="L56" s="91"/>
      <c r="M56" s="91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1:33">
      <c r="A57" s="107"/>
      <c r="B57" s="106"/>
      <c r="C57" s="108"/>
      <c r="D57" s="108"/>
      <c r="E57" s="109"/>
      <c r="F57" s="91"/>
      <c r="G57" s="91"/>
      <c r="H57" s="91"/>
      <c r="I57" s="91"/>
      <c r="J57" s="91"/>
      <c r="K57" s="91"/>
      <c r="L57" s="91"/>
      <c r="M57" s="91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>
      <c r="A58" s="107"/>
      <c r="B58" s="106"/>
      <c r="C58" s="108"/>
      <c r="D58" s="108"/>
      <c r="E58" s="109"/>
      <c r="F58" s="91"/>
      <c r="G58" s="91"/>
      <c r="H58" s="91"/>
      <c r="I58" s="91"/>
      <c r="J58" s="91"/>
      <c r="K58" s="91"/>
      <c r="L58" s="91"/>
      <c r="M58" s="91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3">
      <c r="A59" s="107"/>
      <c r="B59" s="107"/>
      <c r="C59" s="107"/>
      <c r="D59" s="107"/>
      <c r="E59" s="107"/>
      <c r="F59" s="91"/>
      <c r="G59" s="91"/>
      <c r="H59" s="91"/>
      <c r="I59" s="91"/>
      <c r="J59" s="91"/>
      <c r="K59" s="91"/>
      <c r="L59" s="91"/>
      <c r="M59" s="91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3">
      <c r="A60" s="105"/>
      <c r="B60" s="106"/>
      <c r="C60" s="106"/>
      <c r="D60" s="106"/>
      <c r="E60" s="106"/>
      <c r="F60" s="91"/>
      <c r="G60" s="97"/>
      <c r="H60" s="91"/>
      <c r="I60" s="91"/>
      <c r="J60" s="91"/>
      <c r="K60" s="91"/>
      <c r="L60" s="91"/>
      <c r="M60" s="91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3">
      <c r="A61" s="107"/>
      <c r="B61" s="106"/>
      <c r="C61" s="108"/>
      <c r="D61" s="108"/>
      <c r="E61" s="109"/>
      <c r="F61" s="91"/>
      <c r="G61" s="91"/>
      <c r="H61" s="91"/>
      <c r="I61" s="91"/>
      <c r="J61" s="91"/>
      <c r="K61" s="91"/>
      <c r="L61" s="91"/>
      <c r="M61" s="91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3">
      <c r="A62" s="107"/>
      <c r="B62" s="106"/>
      <c r="C62" s="108"/>
      <c r="D62" s="108"/>
      <c r="E62" s="109"/>
      <c r="F62" s="91"/>
      <c r="G62" s="91"/>
      <c r="H62" s="91"/>
      <c r="I62" s="91"/>
      <c r="J62" s="91"/>
      <c r="K62" s="91"/>
      <c r="L62" s="91"/>
      <c r="M62" s="91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3">
      <c r="A63" s="107"/>
      <c r="B63" s="106"/>
      <c r="C63" s="108"/>
      <c r="D63" s="108"/>
      <c r="E63" s="109"/>
      <c r="F63" s="91"/>
      <c r="G63" s="91"/>
      <c r="H63" s="91"/>
      <c r="I63" s="91"/>
      <c r="J63" s="91"/>
      <c r="K63" s="91"/>
      <c r="L63" s="91"/>
      <c r="M63" s="91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3">
      <c r="A64" s="107"/>
      <c r="B64" s="106"/>
      <c r="C64" s="108"/>
      <c r="D64" s="108"/>
      <c r="E64" s="109"/>
      <c r="F64" s="91"/>
      <c r="G64" s="91"/>
      <c r="H64" s="91"/>
      <c r="I64" s="91"/>
      <c r="J64" s="91"/>
      <c r="K64" s="91"/>
      <c r="L64" s="91"/>
      <c r="M64" s="91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spans="1:33">
      <c r="A65" s="107"/>
      <c r="B65" s="106"/>
      <c r="C65" s="108"/>
      <c r="D65" s="108"/>
      <c r="E65" s="109"/>
      <c r="F65" s="91"/>
      <c r="G65" s="91"/>
      <c r="H65" s="91"/>
      <c r="I65" s="91"/>
      <c r="J65" s="91"/>
      <c r="K65" s="91"/>
      <c r="L65" s="91"/>
      <c r="M65" s="91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</row>
    <row r="66" spans="1:33">
      <c r="A66" s="107"/>
      <c r="B66" s="106"/>
      <c r="C66" s="108"/>
      <c r="D66" s="108"/>
      <c r="E66" s="109"/>
      <c r="F66" s="91"/>
      <c r="G66" s="91"/>
      <c r="H66" s="91"/>
      <c r="I66" s="91"/>
      <c r="J66" s="91"/>
      <c r="K66" s="91"/>
      <c r="L66" s="91"/>
      <c r="M66" s="91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</row>
    <row r="67" spans="1:33">
      <c r="A67" s="107"/>
      <c r="B67" s="106"/>
      <c r="C67" s="108"/>
      <c r="D67" s="108"/>
      <c r="E67" s="109"/>
      <c r="F67" s="91"/>
      <c r="G67" s="91"/>
      <c r="H67" s="91"/>
      <c r="I67" s="91"/>
      <c r="J67" s="91"/>
      <c r="K67" s="91"/>
      <c r="L67" s="91"/>
      <c r="M67" s="91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</row>
    <row r="68" spans="1:33">
      <c r="A68" s="107"/>
      <c r="B68" s="106"/>
      <c r="C68" s="108"/>
      <c r="D68" s="108"/>
      <c r="E68" s="109"/>
      <c r="F68" s="91"/>
      <c r="G68" s="91"/>
      <c r="H68" s="91"/>
      <c r="I68" s="91"/>
      <c r="J68" s="91"/>
      <c r="K68" s="91"/>
      <c r="L68" s="91"/>
      <c r="M68" s="91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</row>
    <row r="69" spans="1:33">
      <c r="A69" s="107"/>
      <c r="B69" s="106"/>
      <c r="C69" s="108"/>
      <c r="D69" s="108"/>
      <c r="E69" s="109"/>
      <c r="F69" s="91"/>
      <c r="G69" s="91"/>
      <c r="H69" s="91"/>
      <c r="I69" s="91"/>
      <c r="J69" s="91"/>
      <c r="K69" s="91"/>
      <c r="L69" s="91"/>
      <c r="M69" s="91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</row>
    <row r="70" spans="1:33">
      <c r="A70" s="107"/>
      <c r="B70" s="106"/>
      <c r="C70" s="108"/>
      <c r="D70" s="108"/>
      <c r="E70" s="109"/>
      <c r="F70" s="91"/>
      <c r="G70" s="91"/>
      <c r="H70" s="91"/>
      <c r="I70" s="91"/>
      <c r="J70" s="91"/>
      <c r="K70" s="91"/>
      <c r="L70" s="91"/>
      <c r="M70" s="91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</row>
    <row r="71" spans="1:33">
      <c r="A71" s="107"/>
      <c r="B71" s="106"/>
      <c r="C71" s="108"/>
      <c r="D71" s="108"/>
      <c r="E71" s="109"/>
      <c r="F71" s="91"/>
      <c r="G71" s="91"/>
      <c r="H71" s="91"/>
      <c r="I71" s="91"/>
      <c r="J71" s="91"/>
      <c r="K71" s="91"/>
      <c r="L71" s="91"/>
      <c r="M71" s="91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1:33">
      <c r="A72" s="107"/>
      <c r="B72" s="107"/>
      <c r="C72" s="107"/>
      <c r="D72" s="107"/>
      <c r="E72" s="107"/>
      <c r="F72" s="91"/>
      <c r="G72" s="91"/>
      <c r="H72" s="91"/>
      <c r="I72" s="91"/>
      <c r="J72" s="91"/>
      <c r="K72" s="91"/>
      <c r="L72" s="91"/>
      <c r="M72" s="91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</row>
    <row r="73" spans="1:33">
      <c r="A73" s="105"/>
      <c r="B73" s="106"/>
      <c r="C73" s="106"/>
      <c r="D73" s="106"/>
      <c r="E73" s="106"/>
      <c r="F73" s="91"/>
      <c r="G73" s="97"/>
      <c r="H73" s="91"/>
      <c r="I73" s="91"/>
      <c r="J73" s="91"/>
      <c r="K73" s="91"/>
      <c r="L73" s="91"/>
      <c r="M73" s="91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</row>
    <row r="74" spans="1:33">
      <c r="A74" s="107"/>
      <c r="B74" s="106"/>
      <c r="C74" s="108"/>
      <c r="D74" s="108"/>
      <c r="E74" s="109"/>
      <c r="F74" s="91"/>
      <c r="G74" s="91"/>
      <c r="H74" s="91"/>
      <c r="I74" s="91"/>
      <c r="J74" s="91"/>
      <c r="K74" s="91"/>
      <c r="L74" s="91"/>
      <c r="M74" s="91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</row>
    <row r="75" spans="1:33">
      <c r="A75" s="107"/>
      <c r="B75" s="106"/>
      <c r="C75" s="108"/>
      <c r="D75" s="108"/>
      <c r="E75" s="109"/>
      <c r="F75" s="91"/>
      <c r="G75" s="91"/>
      <c r="H75" s="91"/>
      <c r="I75" s="91"/>
      <c r="J75" s="91"/>
      <c r="K75" s="91"/>
      <c r="L75" s="91"/>
      <c r="M75" s="91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</row>
    <row r="76" spans="1:33">
      <c r="A76" s="107"/>
      <c r="B76" s="106"/>
      <c r="C76" s="108"/>
      <c r="D76" s="108"/>
      <c r="E76" s="109"/>
      <c r="F76" s="91"/>
      <c r="G76" s="91"/>
      <c r="H76" s="91"/>
      <c r="I76" s="91"/>
      <c r="J76" s="91"/>
      <c r="K76" s="91"/>
      <c r="L76" s="91"/>
      <c r="M76" s="91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</row>
    <row r="77" spans="1:33">
      <c r="A77" s="107"/>
      <c r="B77" s="106"/>
      <c r="C77" s="108"/>
      <c r="D77" s="108"/>
      <c r="E77" s="109"/>
      <c r="F77" s="91"/>
      <c r="G77" s="91"/>
      <c r="H77" s="91"/>
      <c r="I77" s="91"/>
      <c r="J77" s="91"/>
      <c r="K77" s="91"/>
      <c r="L77" s="91"/>
      <c r="M77" s="91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</row>
    <row r="78" spans="1:33">
      <c r="A78" s="107"/>
      <c r="B78" s="106"/>
      <c r="C78" s="108"/>
      <c r="D78" s="108"/>
      <c r="E78" s="109"/>
      <c r="F78" s="91"/>
      <c r="G78" s="91"/>
      <c r="H78" s="91"/>
      <c r="I78" s="91"/>
      <c r="J78" s="91"/>
      <c r="K78" s="91"/>
      <c r="L78" s="91"/>
      <c r="M78" s="91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</row>
    <row r="79" spans="1:33">
      <c r="A79" s="107"/>
      <c r="B79" s="106"/>
      <c r="C79" s="108"/>
      <c r="D79" s="108"/>
      <c r="E79" s="109"/>
      <c r="F79" s="91"/>
      <c r="G79" s="91"/>
      <c r="H79" s="91"/>
      <c r="I79" s="91"/>
      <c r="J79" s="91"/>
      <c r="K79" s="91"/>
      <c r="L79" s="91"/>
      <c r="M79" s="91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</row>
    <row r="80" spans="1:33">
      <c r="A80" s="107"/>
      <c r="B80" s="106"/>
      <c r="C80" s="108"/>
      <c r="D80" s="108"/>
      <c r="E80" s="109"/>
      <c r="F80" s="91"/>
      <c r="G80" s="91"/>
      <c r="H80" s="91"/>
      <c r="I80" s="91"/>
      <c r="J80" s="91"/>
      <c r="K80" s="91"/>
      <c r="L80" s="91"/>
      <c r="M80" s="91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  <row r="81" spans="1:33">
      <c r="A81" s="107"/>
      <c r="B81" s="106"/>
      <c r="C81" s="108"/>
      <c r="D81" s="108"/>
      <c r="E81" s="109"/>
      <c r="F81" s="91"/>
      <c r="G81" s="91"/>
      <c r="H81" s="91"/>
      <c r="I81" s="91"/>
      <c r="J81" s="91"/>
      <c r="K81" s="91"/>
      <c r="L81" s="91"/>
      <c r="M81" s="91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</row>
    <row r="82" spans="1:33">
      <c r="A82" s="107"/>
      <c r="B82" s="106"/>
      <c r="C82" s="108"/>
      <c r="D82" s="108"/>
      <c r="E82" s="109"/>
      <c r="F82" s="91"/>
      <c r="G82" s="91"/>
      <c r="H82" s="91"/>
      <c r="I82" s="91"/>
      <c r="J82" s="91"/>
      <c r="K82" s="91"/>
      <c r="L82" s="91"/>
      <c r="M82" s="91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</row>
    <row r="83" spans="1:33">
      <c r="A83" s="107"/>
      <c r="B83" s="106"/>
      <c r="C83" s="108"/>
      <c r="D83" s="108"/>
      <c r="E83" s="109"/>
      <c r="F83" s="91"/>
      <c r="G83" s="91"/>
      <c r="H83" s="91"/>
      <c r="I83" s="91"/>
      <c r="J83" s="91"/>
      <c r="K83" s="91"/>
      <c r="L83" s="91"/>
      <c r="M83" s="91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</row>
    <row r="84" spans="1:33">
      <c r="A84" s="107"/>
      <c r="B84" s="106"/>
      <c r="C84" s="108"/>
      <c r="D84" s="108"/>
      <c r="E84" s="109"/>
      <c r="F84" s="91"/>
      <c r="G84" s="91"/>
      <c r="H84" s="91"/>
      <c r="I84" s="91"/>
      <c r="J84" s="91"/>
      <c r="K84" s="91"/>
      <c r="L84" s="91"/>
      <c r="M84" s="91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</row>
    <row r="85" spans="1:33">
      <c r="A85" s="107"/>
      <c r="B85" s="107"/>
      <c r="C85" s="107"/>
      <c r="D85" s="107"/>
      <c r="E85" s="107"/>
      <c r="F85" s="91"/>
      <c r="G85" s="91"/>
      <c r="H85" s="91"/>
      <c r="I85" s="91"/>
      <c r="J85" s="91"/>
      <c r="K85" s="91"/>
      <c r="L85" s="91"/>
      <c r="M85" s="91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</row>
    <row r="86" spans="1:33">
      <c r="A86" s="105"/>
      <c r="B86" s="106"/>
      <c r="C86" s="106"/>
      <c r="D86" s="106"/>
      <c r="E86" s="106"/>
      <c r="F86" s="91"/>
      <c r="G86" s="97"/>
      <c r="H86" s="91"/>
      <c r="I86" s="91"/>
      <c r="J86" s="91"/>
      <c r="K86" s="91"/>
      <c r="L86" s="91"/>
      <c r="M86" s="91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</row>
    <row r="87" spans="1:33">
      <c r="A87" s="107"/>
      <c r="B87" s="106"/>
      <c r="C87" s="108"/>
      <c r="D87" s="108"/>
      <c r="E87" s="109"/>
      <c r="F87" s="91"/>
      <c r="G87" s="91"/>
      <c r="H87" s="91"/>
      <c r="I87" s="91"/>
      <c r="J87" s="91"/>
      <c r="K87" s="91"/>
      <c r="L87" s="91"/>
      <c r="M87" s="91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</row>
    <row r="88" spans="1:33">
      <c r="A88" s="107"/>
      <c r="B88" s="106"/>
      <c r="C88" s="108"/>
      <c r="D88" s="108"/>
      <c r="E88" s="109"/>
      <c r="F88" s="91"/>
      <c r="G88" s="91"/>
      <c r="H88" s="91"/>
      <c r="I88" s="91"/>
      <c r="J88" s="91"/>
      <c r="K88" s="91"/>
      <c r="L88" s="91"/>
      <c r="M88" s="91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</row>
    <row r="89" spans="1:33">
      <c r="A89" s="107"/>
      <c r="B89" s="106"/>
      <c r="C89" s="108"/>
      <c r="D89" s="108"/>
      <c r="E89" s="109"/>
      <c r="F89" s="91"/>
      <c r="G89" s="91"/>
      <c r="H89" s="91"/>
      <c r="I89" s="91"/>
      <c r="J89" s="91"/>
      <c r="K89" s="91"/>
      <c r="L89" s="91"/>
      <c r="M89" s="91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</row>
    <row r="90" spans="1:33">
      <c r="A90" s="107"/>
      <c r="B90" s="106"/>
      <c r="C90" s="108"/>
      <c r="D90" s="108"/>
      <c r="E90" s="109"/>
      <c r="F90" s="91"/>
      <c r="G90" s="91"/>
      <c r="H90" s="91"/>
      <c r="I90" s="91"/>
      <c r="J90" s="91"/>
      <c r="K90" s="91"/>
      <c r="L90" s="91"/>
      <c r="M90" s="91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</row>
    <row r="91" spans="1:33">
      <c r="A91" s="107"/>
      <c r="B91" s="106"/>
      <c r="C91" s="108"/>
      <c r="D91" s="108"/>
      <c r="E91" s="109"/>
      <c r="F91" s="91"/>
      <c r="G91" s="91"/>
      <c r="H91" s="91"/>
      <c r="I91" s="91"/>
      <c r="J91" s="91"/>
      <c r="K91" s="91"/>
      <c r="L91" s="91"/>
      <c r="M91" s="91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</row>
    <row r="92" spans="1:33">
      <c r="A92" s="107"/>
      <c r="B92" s="106"/>
      <c r="C92" s="108"/>
      <c r="D92" s="108"/>
      <c r="E92" s="109"/>
      <c r="F92" s="91"/>
      <c r="G92" s="91"/>
      <c r="H92" s="91"/>
      <c r="I92" s="91"/>
      <c r="J92" s="91"/>
      <c r="K92" s="91"/>
      <c r="L92" s="91"/>
      <c r="M92" s="91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</row>
    <row r="93" spans="1:33">
      <c r="A93" s="107"/>
      <c r="B93" s="106"/>
      <c r="C93" s="108"/>
      <c r="D93" s="108"/>
      <c r="E93" s="109"/>
      <c r="F93" s="91"/>
      <c r="G93" s="91"/>
      <c r="H93" s="91"/>
      <c r="I93" s="91"/>
      <c r="J93" s="91"/>
      <c r="K93" s="91"/>
      <c r="L93" s="91"/>
      <c r="M93" s="91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</row>
    <row r="94" spans="1:33">
      <c r="A94" s="107"/>
      <c r="B94" s="106"/>
      <c r="C94" s="108"/>
      <c r="D94" s="108"/>
      <c r="E94" s="109"/>
      <c r="F94" s="91"/>
      <c r="G94" s="91"/>
      <c r="H94" s="91"/>
      <c r="I94" s="91"/>
      <c r="J94" s="91"/>
      <c r="K94" s="91"/>
      <c r="L94" s="91"/>
      <c r="M94" s="91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>
      <c r="A95" s="107"/>
      <c r="B95" s="106"/>
      <c r="C95" s="108"/>
      <c r="D95" s="108"/>
      <c r="E95" s="109"/>
      <c r="F95" s="91"/>
      <c r="G95" s="91"/>
      <c r="H95" s="91"/>
      <c r="I95" s="91"/>
      <c r="J95" s="91"/>
      <c r="K95" s="91"/>
      <c r="L95" s="91"/>
      <c r="M95" s="91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</row>
    <row r="96" spans="1:33">
      <c r="A96" s="107"/>
      <c r="B96" s="106"/>
      <c r="C96" s="108"/>
      <c r="D96" s="108"/>
      <c r="E96" s="109"/>
      <c r="F96" s="91"/>
      <c r="G96" s="91"/>
      <c r="H96" s="91"/>
      <c r="I96" s="91"/>
      <c r="J96" s="91"/>
      <c r="K96" s="91"/>
      <c r="L96" s="91"/>
      <c r="M96" s="91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>
      <c r="A97" s="107"/>
      <c r="B97" s="106"/>
      <c r="C97" s="108"/>
      <c r="D97" s="108"/>
      <c r="E97" s="109"/>
      <c r="F97" s="91"/>
      <c r="G97" s="91"/>
      <c r="H97" s="91"/>
      <c r="I97" s="91"/>
      <c r="J97" s="91"/>
      <c r="K97" s="91"/>
      <c r="L97" s="91"/>
      <c r="M97" s="91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</row>
    <row r="98" spans="1:33">
      <c r="A98" s="107"/>
      <c r="B98" s="107"/>
      <c r="C98" s="107"/>
      <c r="D98" s="107"/>
      <c r="E98" s="107"/>
      <c r="F98" s="91"/>
      <c r="G98" s="91"/>
      <c r="H98" s="91"/>
      <c r="I98" s="91"/>
      <c r="J98" s="91"/>
      <c r="K98" s="91"/>
      <c r="L98" s="91"/>
      <c r="M98" s="91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</row>
    <row r="99" spans="1:33">
      <c r="A99" s="110"/>
      <c r="B99" s="106"/>
      <c r="C99" s="106"/>
      <c r="D99" s="106"/>
      <c r="E99" s="106"/>
      <c r="F99" s="91"/>
      <c r="G99" s="97"/>
      <c r="H99" s="91"/>
      <c r="I99" s="91"/>
      <c r="J99" s="91"/>
      <c r="K99" s="91"/>
      <c r="L99" s="91"/>
      <c r="M99" s="91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</row>
    <row r="100" spans="1:33">
      <c r="A100" s="107"/>
      <c r="B100" s="106"/>
      <c r="C100" s="108"/>
      <c r="D100" s="108"/>
      <c r="E100" s="109"/>
      <c r="F100" s="91"/>
      <c r="G100" s="91"/>
      <c r="H100" s="91"/>
      <c r="I100" s="91"/>
      <c r="J100" s="91"/>
      <c r="K100" s="91"/>
      <c r="L100" s="91"/>
      <c r="M100" s="91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</row>
    <row r="101" spans="1:33">
      <c r="A101" s="107"/>
      <c r="B101" s="106"/>
      <c r="C101" s="108"/>
      <c r="D101" s="108"/>
      <c r="E101" s="109"/>
      <c r="F101" s="91"/>
      <c r="G101" s="91"/>
      <c r="H101" s="91"/>
      <c r="I101" s="91"/>
      <c r="J101" s="91"/>
      <c r="K101" s="91"/>
      <c r="L101" s="91"/>
      <c r="M101" s="91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</row>
    <row r="102" spans="1:33">
      <c r="A102" s="107"/>
      <c r="B102" s="106"/>
      <c r="C102" s="108"/>
      <c r="D102" s="108"/>
      <c r="E102" s="109"/>
      <c r="F102" s="91"/>
      <c r="G102" s="91"/>
      <c r="H102" s="91"/>
      <c r="I102" s="91"/>
      <c r="J102" s="91"/>
      <c r="K102" s="91"/>
      <c r="L102" s="91"/>
      <c r="M102" s="91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</row>
    <row r="103" spans="1:33">
      <c r="A103" s="107"/>
      <c r="B103" s="106"/>
      <c r="C103" s="108"/>
      <c r="D103" s="108"/>
      <c r="E103" s="109"/>
      <c r="F103" s="91"/>
      <c r="G103" s="91"/>
      <c r="H103" s="91"/>
      <c r="I103" s="91"/>
      <c r="J103" s="91"/>
      <c r="K103" s="91"/>
      <c r="L103" s="91"/>
      <c r="M103" s="91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</row>
    <row r="104" spans="1:33">
      <c r="A104" s="107"/>
      <c r="B104" s="106"/>
      <c r="C104" s="108"/>
      <c r="D104" s="108"/>
      <c r="E104" s="109"/>
      <c r="F104" s="91"/>
      <c r="G104" s="91"/>
      <c r="H104" s="91"/>
      <c r="I104" s="91"/>
      <c r="J104" s="91"/>
      <c r="K104" s="91"/>
      <c r="L104" s="91"/>
      <c r="M104" s="91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</row>
    <row r="105" spans="1:33">
      <c r="A105" s="107"/>
      <c r="B105" s="106"/>
      <c r="C105" s="108"/>
      <c r="D105" s="108"/>
      <c r="E105" s="109"/>
      <c r="F105" s="91"/>
      <c r="G105" s="91"/>
      <c r="H105" s="91"/>
      <c r="I105" s="91"/>
      <c r="J105" s="91"/>
      <c r="K105" s="91"/>
      <c r="L105" s="91"/>
      <c r="M105" s="91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</row>
    <row r="106" spans="1:33">
      <c r="A106" s="107"/>
      <c r="B106" s="106"/>
      <c r="C106" s="108"/>
      <c r="D106" s="108"/>
      <c r="E106" s="109"/>
      <c r="F106" s="91"/>
      <c r="G106" s="91"/>
      <c r="H106" s="91"/>
      <c r="I106" s="91"/>
      <c r="J106" s="91"/>
      <c r="K106" s="91"/>
      <c r="L106" s="91"/>
      <c r="M106" s="91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</row>
    <row r="107" spans="1:33">
      <c r="A107" s="107"/>
      <c r="B107" s="106"/>
      <c r="C107" s="108"/>
      <c r="D107" s="108"/>
      <c r="E107" s="109"/>
      <c r="F107" s="91"/>
      <c r="G107" s="91"/>
      <c r="H107" s="91"/>
      <c r="I107" s="91"/>
      <c r="J107" s="91"/>
      <c r="K107" s="91"/>
      <c r="L107" s="91"/>
      <c r="M107" s="91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</row>
    <row r="108" spans="1:33">
      <c r="A108" s="107"/>
      <c r="B108" s="106"/>
      <c r="C108" s="108"/>
      <c r="D108" s="108"/>
      <c r="E108" s="109"/>
      <c r="F108" s="91"/>
      <c r="G108" s="91"/>
      <c r="H108" s="91"/>
      <c r="I108" s="91"/>
      <c r="J108" s="91"/>
      <c r="K108" s="91"/>
      <c r="L108" s="91"/>
      <c r="M108" s="91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</row>
    <row r="109" spans="1:33">
      <c r="A109" s="107"/>
      <c r="B109" s="106"/>
      <c r="C109" s="108"/>
      <c r="D109" s="108"/>
      <c r="E109" s="109"/>
      <c r="F109" s="91"/>
      <c r="G109" s="91"/>
      <c r="H109" s="91"/>
      <c r="I109" s="91"/>
      <c r="J109" s="91"/>
      <c r="K109" s="91"/>
      <c r="L109" s="91"/>
      <c r="M109" s="9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</row>
    <row r="110" spans="1:33">
      <c r="A110" s="107"/>
      <c r="B110" s="106"/>
      <c r="C110" s="108"/>
      <c r="D110" s="108"/>
      <c r="E110" s="109"/>
      <c r="F110" s="91"/>
      <c r="G110" s="91"/>
      <c r="H110" s="91"/>
      <c r="I110" s="91"/>
      <c r="J110" s="91"/>
      <c r="K110" s="91"/>
      <c r="L110" s="91"/>
      <c r="M110" s="9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</row>
    <row r="111" spans="1:33">
      <c r="A111" s="107"/>
      <c r="B111" s="107"/>
      <c r="C111" s="107"/>
      <c r="D111" s="107"/>
      <c r="E111" s="107"/>
      <c r="F111" s="91"/>
      <c r="G111" s="91"/>
      <c r="H111" s="91"/>
      <c r="I111" s="91"/>
      <c r="J111" s="91"/>
      <c r="K111" s="91"/>
      <c r="L111" s="91"/>
      <c r="M111" s="9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</row>
    <row r="112" spans="1:33">
      <c r="A112" s="110"/>
      <c r="B112" s="106"/>
      <c r="C112" s="106"/>
      <c r="D112" s="106"/>
      <c r="E112" s="106"/>
      <c r="F112" s="91"/>
      <c r="G112" s="97"/>
      <c r="H112" s="91"/>
      <c r="I112" s="91"/>
      <c r="J112" s="91"/>
      <c r="K112" s="91"/>
      <c r="L112" s="91"/>
      <c r="M112" s="9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</row>
    <row r="113" spans="1:33">
      <c r="A113" s="107"/>
      <c r="B113" s="106"/>
      <c r="C113" s="108"/>
      <c r="D113" s="108"/>
      <c r="E113" s="109"/>
      <c r="F113" s="91"/>
      <c r="G113" s="91"/>
      <c r="H113" s="91"/>
      <c r="I113" s="91"/>
      <c r="J113" s="91"/>
      <c r="K113" s="91"/>
      <c r="L113" s="91"/>
      <c r="M113" s="9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</row>
    <row r="114" spans="1:33">
      <c r="A114" s="107"/>
      <c r="B114" s="106"/>
      <c r="C114" s="108"/>
      <c r="D114" s="108"/>
      <c r="E114" s="109"/>
      <c r="F114" s="91"/>
      <c r="G114" s="91"/>
      <c r="H114" s="91"/>
      <c r="I114" s="91"/>
      <c r="J114" s="91"/>
      <c r="K114" s="91"/>
      <c r="L114" s="91"/>
      <c r="M114" s="9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</row>
    <row r="115" spans="1:33">
      <c r="A115" s="107"/>
      <c r="B115" s="106"/>
      <c r="C115" s="108"/>
      <c r="D115" s="108"/>
      <c r="E115" s="109"/>
      <c r="F115" s="91"/>
      <c r="G115" s="91"/>
      <c r="H115" s="91"/>
      <c r="I115" s="91"/>
      <c r="J115" s="91"/>
      <c r="K115" s="91"/>
      <c r="L115" s="91"/>
      <c r="M115" s="91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</row>
    <row r="116" spans="1:33">
      <c r="A116" s="107"/>
      <c r="B116" s="106"/>
      <c r="C116" s="108"/>
      <c r="D116" s="108"/>
      <c r="E116" s="109"/>
      <c r="F116" s="91"/>
      <c r="G116" s="91"/>
      <c r="H116" s="91"/>
      <c r="I116" s="91"/>
      <c r="J116" s="91"/>
      <c r="K116" s="91"/>
      <c r="L116" s="91"/>
      <c r="M116" s="91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</row>
    <row r="117" spans="1:33">
      <c r="A117" s="107"/>
      <c r="B117" s="106"/>
      <c r="C117" s="108"/>
      <c r="D117" s="108"/>
      <c r="E117" s="109"/>
      <c r="F117" s="91"/>
      <c r="G117" s="91"/>
      <c r="H117" s="91"/>
      <c r="I117" s="91"/>
      <c r="J117" s="91"/>
      <c r="K117" s="91"/>
      <c r="L117" s="91"/>
      <c r="M117" s="91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</row>
    <row r="118" spans="1:33">
      <c r="A118" s="107"/>
      <c r="B118" s="106"/>
      <c r="C118" s="108"/>
      <c r="D118" s="108"/>
      <c r="E118" s="109"/>
      <c r="F118" s="91"/>
      <c r="G118" s="91"/>
      <c r="H118" s="91"/>
      <c r="I118" s="91"/>
      <c r="J118" s="91"/>
      <c r="K118" s="91"/>
      <c r="L118" s="91"/>
      <c r="M118" s="91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</row>
    <row r="119" spans="1:33">
      <c r="A119" s="107"/>
      <c r="B119" s="106"/>
      <c r="C119" s="108"/>
      <c r="D119" s="108"/>
      <c r="E119" s="109"/>
      <c r="F119" s="91"/>
      <c r="G119" s="91"/>
      <c r="H119" s="91"/>
      <c r="I119" s="91"/>
      <c r="J119" s="91"/>
      <c r="K119" s="91"/>
      <c r="L119" s="91"/>
      <c r="M119" s="91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</row>
    <row r="120" spans="1:33">
      <c r="A120" s="107"/>
      <c r="B120" s="106"/>
      <c r="C120" s="108"/>
      <c r="D120" s="108"/>
      <c r="E120" s="109"/>
      <c r="F120" s="91"/>
      <c r="G120" s="91"/>
      <c r="H120" s="91"/>
      <c r="I120" s="91"/>
      <c r="J120" s="91"/>
      <c r="K120" s="91"/>
      <c r="L120" s="91"/>
      <c r="M120" s="91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</row>
    <row r="121" spans="1:33">
      <c r="A121" s="107"/>
      <c r="B121" s="106"/>
      <c r="C121" s="108"/>
      <c r="D121" s="108"/>
      <c r="E121" s="109"/>
      <c r="F121" s="91"/>
      <c r="G121" s="91"/>
      <c r="H121" s="91"/>
      <c r="I121" s="91"/>
      <c r="J121" s="91"/>
      <c r="K121" s="91"/>
      <c r="L121" s="91"/>
      <c r="M121" s="91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</row>
    <row r="122" spans="1:33">
      <c r="A122" s="107"/>
      <c r="B122" s="106"/>
      <c r="C122" s="108"/>
      <c r="D122" s="108"/>
      <c r="E122" s="109"/>
      <c r="F122" s="91"/>
      <c r="G122" s="91"/>
      <c r="H122" s="91"/>
      <c r="I122" s="91"/>
      <c r="J122" s="91"/>
      <c r="K122" s="91"/>
      <c r="L122" s="91"/>
      <c r="M122" s="91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</row>
    <row r="123" spans="1:33">
      <c r="A123" s="107"/>
      <c r="B123" s="106"/>
      <c r="C123" s="108"/>
      <c r="D123" s="108"/>
      <c r="E123" s="109"/>
      <c r="F123" s="91"/>
      <c r="G123" s="91"/>
      <c r="H123" s="91"/>
      <c r="I123" s="91"/>
      <c r="J123" s="91"/>
      <c r="K123" s="91"/>
      <c r="L123" s="91"/>
      <c r="M123" s="91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</row>
    <row r="124" spans="1:33">
      <c r="A124" s="107"/>
      <c r="B124" s="107"/>
      <c r="C124" s="107"/>
      <c r="D124" s="107"/>
      <c r="E124" s="107"/>
      <c r="F124" s="91"/>
      <c r="G124" s="91"/>
      <c r="H124" s="91"/>
      <c r="I124" s="91"/>
      <c r="J124" s="91"/>
      <c r="K124" s="91"/>
      <c r="L124" s="91"/>
      <c r="M124" s="91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</row>
    <row r="125" spans="1:33">
      <c r="A125" s="110"/>
      <c r="B125" s="106"/>
      <c r="C125" s="106"/>
      <c r="D125" s="106"/>
      <c r="E125" s="106"/>
      <c r="F125" s="91"/>
      <c r="G125" s="97"/>
      <c r="H125" s="91"/>
      <c r="I125" s="91"/>
      <c r="J125" s="91"/>
      <c r="K125" s="91"/>
      <c r="L125" s="91"/>
      <c r="M125" s="91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</row>
    <row r="126" spans="1:33">
      <c r="A126" s="107"/>
      <c r="B126" s="106"/>
      <c r="C126" s="108"/>
      <c r="D126" s="108"/>
      <c r="E126" s="109"/>
      <c r="F126" s="91"/>
      <c r="G126" s="91"/>
      <c r="H126" s="91"/>
      <c r="I126" s="91"/>
      <c r="J126" s="111"/>
      <c r="K126" s="111"/>
      <c r="L126" s="91"/>
      <c r="M126" s="91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</row>
    <row r="127" spans="1:33">
      <c r="A127" s="107"/>
      <c r="B127" s="106"/>
      <c r="C127" s="108"/>
      <c r="D127" s="108"/>
      <c r="E127" s="109"/>
      <c r="F127" s="91"/>
      <c r="G127" s="91"/>
      <c r="H127" s="91"/>
      <c r="I127" s="91"/>
      <c r="J127" s="111"/>
      <c r="K127" s="111"/>
      <c r="L127" s="91"/>
      <c r="M127" s="91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</row>
    <row r="128" spans="1:33">
      <c r="A128" s="107"/>
      <c r="B128" s="106"/>
      <c r="C128" s="108"/>
      <c r="D128" s="108"/>
      <c r="E128" s="109"/>
      <c r="F128" s="91"/>
      <c r="G128" s="91"/>
      <c r="H128" s="91"/>
      <c r="I128" s="91"/>
      <c r="J128" s="111"/>
      <c r="K128" s="111"/>
      <c r="L128" s="91"/>
      <c r="M128" s="91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</row>
    <row r="129" spans="1:33">
      <c r="A129" s="107"/>
      <c r="B129" s="106"/>
      <c r="C129" s="108"/>
      <c r="D129" s="108"/>
      <c r="E129" s="109"/>
      <c r="F129" s="91"/>
      <c r="G129" s="91"/>
      <c r="H129" s="91"/>
      <c r="I129" s="91"/>
      <c r="J129" s="111"/>
      <c r="K129" s="111"/>
      <c r="L129" s="91"/>
      <c r="M129" s="91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</row>
    <row r="130" spans="1:33">
      <c r="A130" s="107"/>
      <c r="B130" s="106"/>
      <c r="C130" s="108"/>
      <c r="D130" s="108"/>
      <c r="E130" s="109"/>
      <c r="F130" s="91"/>
      <c r="G130" s="91"/>
      <c r="H130" s="91"/>
      <c r="I130" s="91"/>
      <c r="J130" s="111"/>
      <c r="K130" s="111"/>
      <c r="L130" s="91"/>
      <c r="M130" s="91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</row>
    <row r="131" spans="1:33">
      <c r="A131" s="107"/>
      <c r="B131" s="106"/>
      <c r="C131" s="108"/>
      <c r="D131" s="108"/>
      <c r="E131" s="109"/>
      <c r="F131" s="91"/>
      <c r="G131" s="91"/>
      <c r="H131" s="91"/>
      <c r="I131" s="91"/>
      <c r="J131" s="111"/>
      <c r="K131" s="111"/>
      <c r="L131" s="91"/>
      <c r="M131" s="91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</row>
    <row r="132" spans="1:33">
      <c r="A132" s="107"/>
      <c r="B132" s="106"/>
      <c r="C132" s="108"/>
      <c r="D132" s="108"/>
      <c r="E132" s="109"/>
      <c r="F132" s="91"/>
      <c r="G132" s="91"/>
      <c r="H132" s="91"/>
      <c r="I132" s="91"/>
      <c r="J132" s="111"/>
      <c r="K132" s="111"/>
      <c r="L132" s="91"/>
      <c r="M132" s="91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</row>
    <row r="133" spans="1:33">
      <c r="A133" s="107"/>
      <c r="B133" s="106"/>
      <c r="C133" s="108"/>
      <c r="D133" s="108"/>
      <c r="E133" s="109"/>
      <c r="F133" s="91"/>
      <c r="G133" s="91"/>
      <c r="H133" s="91"/>
      <c r="I133" s="91"/>
      <c r="J133" s="111"/>
      <c r="K133" s="111"/>
      <c r="L133" s="91"/>
      <c r="M133" s="91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</row>
    <row r="134" spans="1:33">
      <c r="A134" s="107"/>
      <c r="B134" s="106"/>
      <c r="C134" s="108"/>
      <c r="D134" s="108"/>
      <c r="E134" s="109"/>
      <c r="F134" s="91"/>
      <c r="G134" s="91"/>
      <c r="H134" s="91"/>
      <c r="I134" s="91"/>
      <c r="J134" s="111"/>
      <c r="K134" s="111"/>
      <c r="L134" s="91"/>
      <c r="M134" s="91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</row>
    <row r="135" spans="1:33">
      <c r="A135" s="107"/>
      <c r="B135" s="106"/>
      <c r="C135" s="108"/>
      <c r="D135" s="108"/>
      <c r="E135" s="109"/>
      <c r="F135" s="91"/>
      <c r="G135" s="91"/>
      <c r="H135" s="91"/>
      <c r="I135" s="91"/>
      <c r="J135" s="111"/>
      <c r="K135" s="111"/>
      <c r="L135" s="91"/>
      <c r="M135" s="91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</row>
    <row r="136" spans="1:33">
      <c r="A136" s="107"/>
      <c r="B136" s="106"/>
      <c r="C136" s="108"/>
      <c r="D136" s="108"/>
      <c r="E136" s="109"/>
      <c r="F136" s="91"/>
      <c r="G136" s="91"/>
      <c r="H136" s="91"/>
      <c r="I136" s="91"/>
      <c r="J136" s="91"/>
      <c r="K136" s="91"/>
      <c r="L136" s="91"/>
      <c r="M136" s="91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</row>
    <row r="137" spans="1:3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</row>
    <row r="138" spans="1:3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</row>
    <row r="139" spans="1:33">
      <c r="A139" s="91"/>
      <c r="B139" s="97"/>
      <c r="C139" s="97"/>
      <c r="D139" s="112"/>
      <c r="E139" s="112"/>
      <c r="F139" s="91"/>
      <c r="G139" s="91"/>
      <c r="H139" s="91"/>
      <c r="I139" s="91"/>
      <c r="J139" s="91"/>
      <c r="K139" s="91"/>
      <c r="L139" s="91"/>
      <c r="M139" s="91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</row>
    <row r="140" spans="1:33">
      <c r="A140" s="91"/>
      <c r="B140" s="113"/>
      <c r="C140" s="114"/>
      <c r="D140" s="97"/>
      <c r="E140" s="97"/>
      <c r="F140" s="91"/>
      <c r="G140" s="91"/>
      <c r="H140" s="91"/>
      <c r="I140" s="91"/>
      <c r="J140" s="91"/>
      <c r="K140" s="91"/>
      <c r="L140" s="91"/>
      <c r="M140" s="91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</row>
    <row r="141" spans="1:33">
      <c r="A141" s="91"/>
      <c r="B141" s="113"/>
      <c r="C141" s="113"/>
      <c r="D141" s="115"/>
      <c r="E141" s="115"/>
      <c r="F141" s="91"/>
      <c r="G141" s="91"/>
      <c r="H141" s="91"/>
      <c r="I141" s="91"/>
      <c r="J141" s="91"/>
      <c r="K141" s="91"/>
      <c r="L141" s="91"/>
      <c r="M141" s="91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</row>
    <row r="142" spans="1:33">
      <c r="A142" s="91"/>
      <c r="B142" s="113"/>
      <c r="C142" s="113"/>
      <c r="D142" s="115"/>
      <c r="E142" s="115"/>
      <c r="F142" s="91"/>
      <c r="G142" s="91"/>
      <c r="H142" s="91"/>
      <c r="I142" s="91"/>
      <c r="J142" s="91"/>
      <c r="K142" s="91"/>
      <c r="L142" s="91"/>
      <c r="M142" s="91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</row>
    <row r="143" spans="1:33">
      <c r="A143" s="91"/>
      <c r="B143" s="113"/>
      <c r="C143" s="113"/>
      <c r="D143" s="115"/>
      <c r="E143" s="115"/>
      <c r="F143" s="91"/>
      <c r="G143" s="91"/>
      <c r="H143" s="91"/>
      <c r="I143" s="91"/>
      <c r="J143" s="91"/>
      <c r="K143" s="91"/>
      <c r="L143" s="91"/>
      <c r="M143" s="91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</row>
    <row r="144" spans="1:33">
      <c r="A144" s="91"/>
      <c r="B144" s="113"/>
      <c r="C144" s="113"/>
      <c r="D144" s="115"/>
      <c r="E144" s="115"/>
      <c r="F144" s="91"/>
      <c r="G144" s="91"/>
      <c r="H144" s="91"/>
      <c r="I144" s="91"/>
      <c r="J144" s="91"/>
      <c r="K144" s="91"/>
      <c r="L144" s="91"/>
      <c r="M144" s="91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</row>
    <row r="145" spans="1:33">
      <c r="A145" s="91"/>
      <c r="B145" s="113"/>
      <c r="C145" s="113"/>
      <c r="D145" s="115"/>
      <c r="E145" s="115"/>
      <c r="F145" s="91"/>
      <c r="G145" s="91"/>
      <c r="H145" s="91"/>
      <c r="I145" s="91"/>
      <c r="J145" s="91"/>
      <c r="K145" s="91"/>
      <c r="L145" s="91"/>
      <c r="M145" s="91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</row>
    <row r="146" spans="1:33">
      <c r="A146" s="91"/>
      <c r="B146" s="113"/>
      <c r="C146" s="113"/>
      <c r="D146" s="115"/>
      <c r="E146" s="115"/>
      <c r="F146" s="91"/>
      <c r="G146" s="91"/>
      <c r="H146" s="91"/>
      <c r="I146" s="91"/>
      <c r="J146" s="91"/>
      <c r="K146" s="91"/>
      <c r="L146" s="91"/>
      <c r="M146" s="91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</row>
    <row r="147" spans="1:33">
      <c r="A147" s="91"/>
      <c r="B147" s="113"/>
      <c r="C147" s="113"/>
      <c r="D147" s="115"/>
      <c r="E147" s="115"/>
      <c r="F147" s="91"/>
      <c r="G147" s="91"/>
      <c r="H147" s="91"/>
      <c r="I147" s="91"/>
      <c r="J147" s="91"/>
      <c r="K147" s="91"/>
      <c r="L147" s="91"/>
      <c r="M147" s="91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</row>
    <row r="148" spans="1:33">
      <c r="A148" s="91"/>
      <c r="B148" s="113"/>
      <c r="C148" s="113"/>
      <c r="D148" s="115"/>
      <c r="E148" s="115"/>
      <c r="F148" s="91"/>
      <c r="G148" s="91"/>
      <c r="H148" s="91"/>
      <c r="I148" s="91"/>
      <c r="J148" s="91"/>
      <c r="K148" s="91"/>
      <c r="L148" s="91"/>
      <c r="M148" s="91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</row>
    <row r="149" spans="1:33">
      <c r="A149" s="91"/>
      <c r="B149" s="113"/>
      <c r="C149" s="113"/>
      <c r="D149" s="115"/>
      <c r="E149" s="115"/>
      <c r="F149" s="91"/>
      <c r="G149" s="91"/>
      <c r="H149" s="91"/>
      <c r="I149" s="91"/>
      <c r="J149" s="91"/>
      <c r="K149" s="91"/>
      <c r="L149" s="91"/>
      <c r="M149" s="91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</row>
    <row r="150" spans="1:33">
      <c r="A150" s="91"/>
      <c r="B150" s="113"/>
      <c r="C150" s="114"/>
      <c r="D150" s="115"/>
      <c r="E150" s="115"/>
      <c r="F150" s="91"/>
      <c r="G150" s="91"/>
      <c r="H150" s="91"/>
      <c r="I150" s="91"/>
      <c r="J150" s="91"/>
      <c r="K150" s="91"/>
      <c r="L150" s="91"/>
      <c r="M150" s="91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</row>
    <row r="151" spans="1:3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</row>
    <row r="152" spans="1:3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</row>
    <row r="153" spans="1:3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</row>
    <row r="154" spans="1:3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</row>
    <row r="155" spans="1:3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</row>
    <row r="156" spans="1:3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</row>
    <row r="157" spans="1:3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</row>
    <row r="158" spans="1:3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</row>
    <row r="159" spans="1:3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</row>
    <row r="160" spans="1:3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</row>
    <row r="161" spans="1:3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</row>
    <row r="162" spans="1:3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</row>
    <row r="163" spans="1:3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</row>
    <row r="164" spans="1:3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</row>
    <row r="165" spans="1:3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</row>
    <row r="166" spans="1:3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</row>
    <row r="167" spans="1:3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</row>
    <row r="168" spans="1:3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</row>
    <row r="169" spans="1:3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</row>
    <row r="170" spans="1:3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</row>
    <row r="171" spans="1:3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</row>
    <row r="172" spans="1:3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</row>
    <row r="173" spans="1:3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</row>
    <row r="174" spans="1:3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</row>
    <row r="175" spans="1:3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</row>
    <row r="176" spans="1:3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</row>
    <row r="177" spans="1:3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</row>
    <row r="178" spans="1:3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</row>
    <row r="179" spans="1:3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</row>
    <row r="180" spans="1:3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</row>
    <row r="181" spans="1:3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</row>
    <row r="182" spans="1:3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</row>
    <row r="183" spans="1:3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</row>
    <row r="184" spans="1:3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</row>
    <row r="185" spans="1:3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</row>
    <row r="186" spans="1:3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</row>
    <row r="187" spans="1:3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</row>
    <row r="188" spans="1:3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</row>
    <row r="189" spans="1:3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</row>
    <row r="190" spans="1:3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</row>
    <row r="191" spans="1:3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</row>
    <row r="192" spans="1:3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</row>
    <row r="193" spans="1:3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</row>
    <row r="194" spans="1:3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</row>
    <row r="195" spans="1:3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</row>
    <row r="196" spans="1:3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</row>
    <row r="197" spans="1:3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</row>
    <row r="198" spans="1:3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</row>
    <row r="199" spans="1:3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</row>
    <row r="200" spans="1:3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</row>
    <row r="201" spans="1:3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</row>
    <row r="202" spans="1:3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</row>
    <row r="203" spans="1:3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</row>
    <row r="204" spans="1:3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</row>
    <row r="205" spans="1:3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</row>
    <row r="206" spans="1:3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</row>
    <row r="207" spans="1:3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</row>
    <row r="208" spans="1:3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</row>
    <row r="209" spans="1:3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</row>
    <row r="210" spans="1:3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</row>
    <row r="211" spans="1:3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</row>
    <row r="212" spans="1:3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</row>
    <row r="213" spans="1:3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</row>
    <row r="214" spans="1:3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</row>
    <row r="215" spans="1:3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</row>
    <row r="216" spans="1:3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</row>
    <row r="217" spans="1:3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</row>
    <row r="218" spans="1:3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</row>
    <row r="219" spans="1:3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</row>
    <row r="220" spans="1:3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</row>
    <row r="221" spans="1:3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</row>
    <row r="222" spans="1:3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</row>
    <row r="223" spans="1:3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</row>
    <row r="224" spans="1:3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</row>
    <row r="225" spans="1:3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</row>
    <row r="226" spans="1:3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</row>
    <row r="227" spans="1:3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</row>
    <row r="228" spans="1:3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</row>
    <row r="229" spans="1:3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</row>
    <row r="230" spans="1:3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</row>
    <row r="231" spans="1:3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</row>
    <row r="232" spans="1:3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</row>
    <row r="233" spans="1:3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</row>
    <row r="234" spans="1:3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</row>
    <row r="235" spans="1:3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</row>
    <row r="236" spans="1:3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</row>
    <row r="237" spans="1:3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</row>
    <row r="238" spans="1:3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</row>
    <row r="239" spans="1:3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</row>
    <row r="240" spans="1:3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</row>
    <row r="241" spans="1:3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</row>
    <row r="242" spans="1:3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</row>
    <row r="243" spans="1:3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</row>
    <row r="244" spans="1:3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</row>
    <row r="245" spans="1:3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</row>
    <row r="246" spans="1:3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</row>
    <row r="247" spans="1:3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</row>
    <row r="248" spans="1:3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</row>
  </sheetData>
  <sheetProtection algorithmName="SHA-512" hashValue="lI+md4fLZk1cM8VMykfyohIpBu8QZuekaDxAcpMzn8VKU7ACUrFTXYn7OHb+f48AklWm6aQyuroJnpthNPQhDQ==" saltValue="hdnkjWy6fzx2FSLveCMrHQ==" spinCount="100000" sheet="1" objects="1" scenarios="1"/>
  <mergeCells count="17">
    <mergeCell ref="A19:B19"/>
    <mergeCell ref="D19:E19"/>
    <mergeCell ref="F22:G22"/>
    <mergeCell ref="A27:G27"/>
    <mergeCell ref="A29:G29"/>
    <mergeCell ref="I6:J6"/>
    <mergeCell ref="F15:G15"/>
    <mergeCell ref="A1:G2"/>
    <mergeCell ref="A3:G3"/>
    <mergeCell ref="A4:B4"/>
    <mergeCell ref="D4:E4"/>
    <mergeCell ref="F6:G6"/>
    <mergeCell ref="A9:B9"/>
    <mergeCell ref="D9:E9"/>
    <mergeCell ref="F11:G11"/>
    <mergeCell ref="A14:B14"/>
    <mergeCell ref="D14:E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L196"/>
  <sheetViews>
    <sheetView tabSelected="1" workbookViewId="0">
      <selection activeCell="L19" sqref="L19"/>
    </sheetView>
  </sheetViews>
  <sheetFormatPr baseColWidth="10" defaultRowHeight="15"/>
  <cols>
    <col min="1" max="1" width="10.85546875" style="1" customWidth="1"/>
    <col min="2" max="2" width="18.85546875" style="1" customWidth="1"/>
    <col min="3" max="3" width="12.42578125" style="1" customWidth="1"/>
    <col min="4" max="5" width="11.42578125" style="1"/>
    <col min="6" max="7" width="12.85546875" style="1" bestFit="1" customWidth="1"/>
    <col min="8" max="8" width="15.28515625" style="1" customWidth="1"/>
    <col min="9" max="9" width="14.28515625" style="1" customWidth="1"/>
    <col min="10" max="16384" width="11.42578125" style="1"/>
  </cols>
  <sheetData>
    <row r="1" spans="1:38" ht="16.5" thickBot="1">
      <c r="A1" s="224" t="s">
        <v>32</v>
      </c>
      <c r="B1" s="225"/>
      <c r="C1" s="225"/>
      <c r="D1" s="225"/>
      <c r="E1" s="225"/>
      <c r="F1" s="225"/>
      <c r="G1" s="225"/>
      <c r="H1" s="226"/>
      <c r="I1" s="15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5.75" thickBot="1">
      <c r="A2" s="236" t="s">
        <v>40</v>
      </c>
      <c r="B2" s="237"/>
      <c r="C2" s="237"/>
      <c r="D2" s="237"/>
      <c r="E2" s="237"/>
      <c r="F2" s="237"/>
      <c r="G2" s="237"/>
      <c r="H2" s="238"/>
      <c r="I2" s="15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5.75" thickBot="1">
      <c r="A3" s="227" t="s">
        <v>22</v>
      </c>
      <c r="B3" s="228"/>
      <c r="C3" s="229"/>
      <c r="D3" s="150"/>
      <c r="E3" s="227" t="s">
        <v>33</v>
      </c>
      <c r="F3" s="228"/>
      <c r="G3" s="228"/>
      <c r="H3" s="229"/>
      <c r="I3" s="151" t="s">
        <v>21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5.75">
      <c r="A4" s="3" t="b">
        <v>1</v>
      </c>
      <c r="B4" s="147" t="str">
        <f>IF(A4=TRUE,"valor en K =","se calcula en tabla")</f>
        <v>valor en K =</v>
      </c>
      <c r="C4" s="71">
        <v>298.14999999999998</v>
      </c>
      <c r="D4" s="154">
        <f>IF(A4=FALSE,((C5*C6)/(0.0821*C7)),C4)</f>
        <v>298.14999999999998</v>
      </c>
      <c r="E4" s="42" t="s">
        <v>34</v>
      </c>
      <c r="F4" s="74">
        <v>6.9600999999999997</v>
      </c>
      <c r="G4" s="2" t="s">
        <v>7</v>
      </c>
      <c r="H4" s="5"/>
      <c r="I4" s="151" t="s">
        <v>8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8" ht="15.75">
      <c r="A5" s="3" t="b">
        <v>1</v>
      </c>
      <c r="B5" s="147" t="str">
        <f>IF(A5=TRUE,"valor en atm =","se calcula en tabla")</f>
        <v>valor en atm =</v>
      </c>
      <c r="C5" s="72">
        <v>0.77100000000000002</v>
      </c>
      <c r="D5" s="152">
        <f>IF(A5=FALSE,(C7*0.0821*C4)/C6,C5)</f>
        <v>0.77100000000000002</v>
      </c>
      <c r="E5" s="42" t="s">
        <v>35</v>
      </c>
      <c r="F5" s="75">
        <f>F4-1.9886</f>
        <v>4.9714999999999998</v>
      </c>
      <c r="G5" s="2" t="s">
        <v>7</v>
      </c>
      <c r="H5" s="5"/>
      <c r="I5" s="151" t="s">
        <v>9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ht="15.75">
      <c r="A6" s="3" t="b">
        <v>0</v>
      </c>
      <c r="B6" s="147" t="str">
        <f>IF(A6=TRUE,"valor en L =","se calcula en tabla")</f>
        <v>se calcula en tabla</v>
      </c>
      <c r="C6" s="72"/>
      <c r="D6" s="152">
        <f>IF(A6=FALSE,(C7*0.0821*C4)/C5,C6)</f>
        <v>31.748527885862515</v>
      </c>
      <c r="E6" s="6" t="s">
        <v>6</v>
      </c>
      <c r="F6" s="75">
        <f>F4/F5</f>
        <v>1.4</v>
      </c>
      <c r="G6" s="40"/>
      <c r="H6" s="5"/>
      <c r="I6" s="151" t="s">
        <v>10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6.5" thickBot="1">
      <c r="A7" s="4" t="b">
        <v>1</v>
      </c>
      <c r="B7" s="148" t="str">
        <f>IF(A7=TRUE,"valor en moles =","se calcula en tabla")</f>
        <v>valor en moles =</v>
      </c>
      <c r="C7" s="73">
        <v>1</v>
      </c>
      <c r="D7" s="152">
        <f>IF(A7=FALSE,(C5*C6)/(0.0821*C4),C7)</f>
        <v>1</v>
      </c>
      <c r="E7" s="7" t="s">
        <v>19</v>
      </c>
      <c r="F7" s="76">
        <f>D7</f>
        <v>1</v>
      </c>
      <c r="G7" s="8" t="s">
        <v>20</v>
      </c>
      <c r="H7" s="9"/>
      <c r="I7" s="151" t="s">
        <v>11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38">
      <c r="A8" s="233" t="s">
        <v>28</v>
      </c>
      <c r="B8" s="234"/>
      <c r="C8" s="234"/>
      <c r="D8" s="235"/>
      <c r="E8" s="35"/>
      <c r="F8" s="43"/>
      <c r="G8" s="45"/>
      <c r="H8" s="36"/>
      <c r="I8" s="15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15.75" thickBot="1">
      <c r="A9" s="227" t="s">
        <v>39</v>
      </c>
      <c r="B9" s="228"/>
      <c r="C9" s="228"/>
      <c r="D9" s="229"/>
      <c r="E9" s="37"/>
      <c r="F9" s="44"/>
      <c r="G9" s="46"/>
      <c r="H9" s="39"/>
      <c r="I9" s="15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ht="16.5" thickBot="1">
      <c r="A10" s="17" t="s">
        <v>12</v>
      </c>
      <c r="B10" s="20">
        <v>1</v>
      </c>
      <c r="C10" s="20" t="b">
        <v>1</v>
      </c>
      <c r="D10" s="85">
        <v>298.14999999999998</v>
      </c>
      <c r="E10" s="37"/>
      <c r="F10" s="239" t="s">
        <v>85</v>
      </c>
      <c r="G10" s="240"/>
      <c r="H10" s="39"/>
      <c r="I10" s="152">
        <f>IF(C10=TRUE,D10,(D11*D12)/(0.0821*$F$7))</f>
        <v>298.14999999999998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ht="16.5" thickBot="1">
      <c r="A11" s="18" t="s">
        <v>16</v>
      </c>
      <c r="B11" s="21"/>
      <c r="C11" s="20" t="b">
        <v>0</v>
      </c>
      <c r="D11" s="85"/>
      <c r="E11" s="37"/>
      <c r="G11" s="46"/>
      <c r="H11" s="39"/>
      <c r="I11" s="152">
        <f>IF(C11=TRUE,D11,IF(B10=4,G18*((H18/D12)^$F$6),($F$7*0.0821*D10)/D12))</f>
        <v>0.38598055757040589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</row>
    <row r="12" spans="1:38" ht="19.5" thickBot="1">
      <c r="A12" s="19"/>
      <c r="B12" s="21"/>
      <c r="C12" s="20" t="b">
        <v>1</v>
      </c>
      <c r="D12" s="85">
        <v>63.417999999999999</v>
      </c>
      <c r="E12" s="37"/>
      <c r="F12" s="139" t="s">
        <v>81</v>
      </c>
      <c r="G12" s="140">
        <f>H19/H18</f>
        <v>1.9975099389801871</v>
      </c>
      <c r="H12" s="39"/>
      <c r="I12" s="152">
        <f>IF(C12=TRUE,D12,IF(B10=4,((G18/D11)^(1/$F$6))*H18,($F$7*0.0821*D10)/D11))</f>
        <v>63.417999999999999</v>
      </c>
      <c r="J12" s="41"/>
      <c r="K12" s="41"/>
      <c r="L12" s="41"/>
      <c r="M12" s="41"/>
      <c r="N12" s="41"/>
      <c r="O12" s="135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38" ht="18.75">
      <c r="A13" s="22" t="s">
        <v>13</v>
      </c>
      <c r="B13" s="25">
        <v>4</v>
      </c>
      <c r="C13" s="25" t="b">
        <v>1</v>
      </c>
      <c r="D13" s="85">
        <v>273.14999999999998</v>
      </c>
      <c r="E13" s="37"/>
      <c r="F13" s="141" t="s">
        <v>82</v>
      </c>
      <c r="G13" s="142">
        <f>H20/H21</f>
        <v>2</v>
      </c>
      <c r="H13" s="39"/>
      <c r="I13" s="152">
        <f>IF(C13=TRUE,D13,(D14*D15)/(0.0821*$F$7))</f>
        <v>273.14999999999998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8.75">
      <c r="A14" s="23" t="s">
        <v>17</v>
      </c>
      <c r="B14" s="26"/>
      <c r="C14" s="25" t="b">
        <v>0</v>
      </c>
      <c r="D14" s="85"/>
      <c r="E14" s="37"/>
      <c r="F14" s="143" t="s">
        <v>83</v>
      </c>
      <c r="G14" s="144">
        <f>H20/H19</f>
        <v>1.244757009051058</v>
      </c>
      <c r="H14" s="39"/>
      <c r="I14" s="152">
        <f>IF(C14=TRUE,D14,IF(B13=4,G19*((H19/D15)^$F$6),($F$7*0.0821*D13)/D15))</f>
        <v>0.28408415844802182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9.5" thickBot="1">
      <c r="A15" s="24"/>
      <c r="B15" s="26"/>
      <c r="C15" s="25" t="b">
        <v>1</v>
      </c>
      <c r="D15" s="85">
        <v>78.94</v>
      </c>
      <c r="E15" s="37"/>
      <c r="F15" s="145" t="s">
        <v>84</v>
      </c>
      <c r="G15" s="146">
        <f>H21/H18</f>
        <v>1.2432072485973695</v>
      </c>
      <c r="H15" s="39"/>
      <c r="I15" s="152">
        <f>IF(C15=TRUE,D15,IF(B13=4,((G19/D14)^(1/$F$6))*H19,($F$7*0.0821*D13)/D14))</f>
        <v>78.94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6.5" thickBot="1">
      <c r="A16" s="27" t="s">
        <v>14</v>
      </c>
      <c r="B16" s="30">
        <v>1</v>
      </c>
      <c r="C16" s="30" t="b">
        <v>1</v>
      </c>
      <c r="D16" s="85">
        <v>273.14999999999998</v>
      </c>
      <c r="E16" s="37"/>
      <c r="F16" s="38"/>
      <c r="G16" s="38"/>
      <c r="H16" s="39"/>
      <c r="I16" s="152">
        <f>IF(C16=TRUE,D16,(D17*D18)/(0.0821*$F$7))</f>
        <v>273.14999999999998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5.75">
      <c r="A17" s="28" t="str">
        <f>IF(B19=5,"de 3 a 1","de 3 a 4")</f>
        <v>de 3 a 4</v>
      </c>
      <c r="B17" s="31"/>
      <c r="C17" s="30" t="b">
        <v>0</v>
      </c>
      <c r="D17" s="85"/>
      <c r="E17" s="32" t="s">
        <v>18</v>
      </c>
      <c r="F17" s="33" t="s">
        <v>27</v>
      </c>
      <c r="G17" s="33" t="s">
        <v>37</v>
      </c>
      <c r="H17" s="34" t="s">
        <v>38</v>
      </c>
      <c r="I17" s="152">
        <f>IF(C17=TRUE,D17,IF(B16=4,G20*((H20/D18)^$F$6),($F$7*0.0821*D16)/D18))</f>
        <v>0.56816860907017996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5.75">
      <c r="A18" s="29"/>
      <c r="B18" s="31"/>
      <c r="C18" s="30" t="b">
        <v>1</v>
      </c>
      <c r="D18" s="85">
        <v>39.47</v>
      </c>
      <c r="E18" s="67">
        <v>1</v>
      </c>
      <c r="F18" s="77">
        <f>D4</f>
        <v>298.14999999999998</v>
      </c>
      <c r="G18" s="77">
        <f>D5</f>
        <v>0.77100000000000002</v>
      </c>
      <c r="H18" s="78">
        <f>D6</f>
        <v>31.748527885862515</v>
      </c>
      <c r="I18" s="152">
        <f>IF(C18=TRUE,D18,IF(B16=4,((G20/D17)^(1/$F$6))*H20,($F$7*0.0821*D16)/D17))</f>
        <v>39.47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5.75">
      <c r="A19" s="10" t="s">
        <v>15</v>
      </c>
      <c r="B19" s="13">
        <v>4</v>
      </c>
      <c r="C19" s="13" t="b">
        <v>1</v>
      </c>
      <c r="D19" s="85">
        <v>298.14999999999998</v>
      </c>
      <c r="E19" s="68">
        <v>2</v>
      </c>
      <c r="F19" s="79">
        <f>I10</f>
        <v>298.14999999999998</v>
      </c>
      <c r="G19" s="79">
        <f>I11</f>
        <v>0.38598055757040589</v>
      </c>
      <c r="H19" s="80">
        <f>I12</f>
        <v>63.417999999999999</v>
      </c>
      <c r="I19" s="152">
        <f>IF(C19=TRUE,D19,(D20*D21)/(0.0821*$F$7))</f>
        <v>298.14999999999998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5.75">
      <c r="A20" s="11" t="str">
        <f>IF(B19=5,"","de 4 a 1")</f>
        <v>de 4 a 1</v>
      </c>
      <c r="B20" s="14"/>
      <c r="C20" s="13" t="b">
        <v>0</v>
      </c>
      <c r="D20" s="85"/>
      <c r="E20" s="69">
        <v>3</v>
      </c>
      <c r="F20" s="81">
        <f>I13</f>
        <v>273.14999999999998</v>
      </c>
      <c r="G20" s="81">
        <f>I14</f>
        <v>0.28408415844802182</v>
      </c>
      <c r="H20" s="82">
        <f>I15</f>
        <v>78.94</v>
      </c>
      <c r="I20" s="152">
        <f>IF(C20=TRUE,D20,IF(B19=4,G21*((H21/D21)^$F$6),($F$7*0.0821*D19)/D21))</f>
        <v>0.77061723296521922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6.5" thickBot="1">
      <c r="A21" s="12"/>
      <c r="B21" s="15"/>
      <c r="C21" s="16" t="b">
        <v>1</v>
      </c>
      <c r="D21" s="86">
        <v>31.7485</v>
      </c>
      <c r="E21" s="70">
        <v>4</v>
      </c>
      <c r="F21" s="83">
        <f>I16</f>
        <v>273.14999999999998</v>
      </c>
      <c r="G21" s="83">
        <f>I17</f>
        <v>0.56816860907017996</v>
      </c>
      <c r="H21" s="84">
        <f>I18</f>
        <v>39.47</v>
      </c>
      <c r="I21" s="152">
        <f>IF(C21=TRUE,D21,IF(B19=4,((G21/D20)^(1/$F$6))*H21,($F$7*0.0821*D19)/D20))</f>
        <v>31.7485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5.75" thickBot="1">
      <c r="A22" s="230" t="s">
        <v>23</v>
      </c>
      <c r="B22" s="231"/>
      <c r="C22" s="231"/>
      <c r="D22" s="231"/>
      <c r="E22" s="231"/>
      <c r="F22" s="231"/>
      <c r="G22" s="231"/>
      <c r="H22" s="232"/>
      <c r="I22" s="15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5.75">
      <c r="A23" s="32" t="s">
        <v>0</v>
      </c>
      <c r="B23" s="33" t="s">
        <v>1</v>
      </c>
      <c r="C23" s="33" t="s">
        <v>2</v>
      </c>
      <c r="D23" s="33" t="s">
        <v>3</v>
      </c>
      <c r="E23" s="33" t="s">
        <v>4</v>
      </c>
      <c r="F23" s="33" t="s">
        <v>36</v>
      </c>
      <c r="G23" s="33" t="s">
        <v>25</v>
      </c>
      <c r="H23" s="34" t="s">
        <v>26</v>
      </c>
      <c r="I23" s="34" t="s">
        <v>24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5.75">
      <c r="A24" s="47" t="s">
        <v>16</v>
      </c>
      <c r="B24" s="48" t="str">
        <f>IF(B10=1,"ISOTERMO",IF(B10=2,"ISÓBARO",IF(B10=3,"ISÓCORO","ADIABÁTICO")))</f>
        <v>ISOTERMO</v>
      </c>
      <c r="C24" s="49">
        <f t="shared" ref="C24:E26" si="0">F19-F18</f>
        <v>0</v>
      </c>
      <c r="D24" s="49">
        <f t="shared" si="0"/>
        <v>-0.38501944242959413</v>
      </c>
      <c r="E24" s="49">
        <f t="shared" si="0"/>
        <v>31.669472114137484</v>
      </c>
      <c r="F24" s="49">
        <f>$F$7*$F$4*C24*4.186</f>
        <v>0</v>
      </c>
      <c r="G24" s="49">
        <f>F24+H24</f>
        <v>1715.6615148467279</v>
      </c>
      <c r="H24" s="50">
        <f>IF(B10=2,$F$7*0.082*C24*101.3,IF(B10=4,F24,101.3*$F$7*0.0821*F18*LN(H19/H18)))</f>
        <v>1715.6615148467279</v>
      </c>
      <c r="I24" s="49">
        <f>$F$7*$F$4*F24*4.18</f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5.75">
      <c r="A25" s="51" t="s">
        <v>17</v>
      </c>
      <c r="B25" s="52" t="str">
        <f>IF(B13=1,"ISOTERMO",IF(B13=2,"ISÓBARO",IF(B13=3,"ISÓCORO","ADIABÁTICO")))</f>
        <v>ADIABÁTICO</v>
      </c>
      <c r="C25" s="53">
        <f t="shared" si="0"/>
        <v>-25</v>
      </c>
      <c r="D25" s="53">
        <f t="shared" si="0"/>
        <v>-0.10189639912238407</v>
      </c>
      <c r="E25" s="53">
        <f t="shared" si="0"/>
        <v>15.521999999999998</v>
      </c>
      <c r="F25" s="53">
        <f>$F$7*$F$4*C25*4.186</f>
        <v>-728.37446499999999</v>
      </c>
      <c r="G25" s="53">
        <f>I25+H25</f>
        <v>0</v>
      </c>
      <c r="H25" s="54">
        <f>IF(B13=2,$F$7*0.082*C25*101.3,IF(B13=4,I25,101.3*$F$7*0.082*F19*LN(H20/H19)))*-1</f>
        <v>520.26747499999999</v>
      </c>
      <c r="I25" s="53">
        <f>$F$7*$F$5*C25*4.186</f>
        <v>-520.26747499999999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5.75">
      <c r="A26" s="55" t="str">
        <f>IF(B19=5,"de 3 a 1","de 3 a 4")</f>
        <v>de 3 a 4</v>
      </c>
      <c r="B26" s="56" t="str">
        <f>IF(B16=1,"ISOTERMO",IF(B16=2,"ISÓBARO",IF(B16=3,"ISÓCORO","ADIABÁTICO")))</f>
        <v>ISOTERMO</v>
      </c>
      <c r="C26" s="57">
        <f>F21-F20</f>
        <v>0</v>
      </c>
      <c r="D26" s="57">
        <f t="shared" si="0"/>
        <v>0.28408445062215815</v>
      </c>
      <c r="E26" s="57">
        <f t="shared" si="0"/>
        <v>-39.47</v>
      </c>
      <c r="F26" s="57">
        <f>$F$7*$F$4*C26*4.186</f>
        <v>0</v>
      </c>
      <c r="G26" s="57">
        <f>F26+H26</f>
        <v>-1574.632708309726</v>
      </c>
      <c r="H26" s="58">
        <f>IF(B16=2,$F$7*0.082*C26*101.3,IF(B16=4,F26,101.3*$F$7*0.0821*F20*LN(H21/H20)))</f>
        <v>-1574.632708309726</v>
      </c>
      <c r="I26" s="57">
        <f>$F$7*$F$4*C26*4.18</f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5.75">
      <c r="A27" s="59" t="str">
        <f>IF(B19=5,"","de 4 a 1")</f>
        <v>de 4 a 1</v>
      </c>
      <c r="B27" s="60" t="str">
        <f>IF(B19=1,"ISOTERMO",IF(B19=2,"ISÓBARO",IF(B19=3,"ISÓCORO",IF(B19=4,"ADIABÁTICO",""))))</f>
        <v>ADIABÁTICO</v>
      </c>
      <c r="C27" s="61">
        <f>IF($B$19=5,"",F18-F21)</f>
        <v>25</v>
      </c>
      <c r="D27" s="61">
        <f>IF($B$19=5,"",G18-G21)</f>
        <v>0.20283139092982005</v>
      </c>
      <c r="E27" s="61">
        <f>IF($B$19=5,"",H18-H21)</f>
        <v>-7.7214721141374838</v>
      </c>
      <c r="F27" s="61">
        <f>IF(B19=5,"",$F$7*$F$4*C27*4.186)</f>
        <v>728.37446499999999</v>
      </c>
      <c r="G27" s="61">
        <f>IF(B19=5,"",I27+H27)</f>
        <v>0</v>
      </c>
      <c r="H27" s="62">
        <f>IF(B19=5,"",IF(B19=2,$F$7*0.082*C27*101.3,IF(B19=4,I27,101.3*$F$7*0.082*F21*LN(H18/H21))))*-1</f>
        <v>-520.26747499999999</v>
      </c>
      <c r="I27" s="61">
        <f>IF(E19=5,"",$F$7*$F$5*C27*4.186)</f>
        <v>520.26747499999999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6.5" thickBot="1">
      <c r="A28" s="63" t="s">
        <v>5</v>
      </c>
      <c r="B28" s="64" t="str">
        <f>IF(C28=0,IF(B19=5,"De tres etapas",IF(A29=8,"STIRLING",IF(A29=10,"CARNOT",IF(A29=12,"BRAYTON",IF(A29=13,"DIESEL",IF(A29=14,"OTTO","De cuatro etapas")))))),"Inexistente")</f>
        <v>CARNOT</v>
      </c>
      <c r="C28" s="65">
        <f t="shared" ref="C28:H28" si="1">SUM(C24:C27)</f>
        <v>0</v>
      </c>
      <c r="D28" s="65">
        <f t="shared" si="1"/>
        <v>0</v>
      </c>
      <c r="E28" s="65">
        <f t="shared" si="1"/>
        <v>0</v>
      </c>
      <c r="F28" s="65">
        <f t="shared" si="1"/>
        <v>0</v>
      </c>
      <c r="G28" s="65">
        <f t="shared" si="1"/>
        <v>141.02880653700186</v>
      </c>
      <c r="H28" s="66">
        <f t="shared" si="1"/>
        <v>141.02880653700174</v>
      </c>
      <c r="I28" s="65">
        <f t="shared" ref="I28" si="2">SUM(I24:I27)</f>
        <v>0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5.75" thickBot="1">
      <c r="A29" s="150">
        <f>B10+B13+B16+B19</f>
        <v>10</v>
      </c>
      <c r="B29" s="149"/>
      <c r="C29" s="149"/>
      <c r="D29" s="149"/>
      <c r="E29" s="149"/>
      <c r="F29" s="41"/>
      <c r="G29" s="41"/>
      <c r="H29" s="41"/>
      <c r="I29" s="150">
        <f>MAX(F18:F21)</f>
        <v>298.14999999999998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>
      <c r="A30" s="149"/>
      <c r="B30" s="149"/>
      <c r="C30" s="149"/>
      <c r="D30" s="149"/>
      <c r="E30" s="149"/>
      <c r="F30" s="245"/>
      <c r="G30" s="246"/>
      <c r="H30" s="247"/>
      <c r="I30" s="150">
        <f>MIN(F18:F21)</f>
        <v>273.14999999999998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5.75">
      <c r="A31" s="149"/>
      <c r="B31" s="149"/>
      <c r="C31" s="149"/>
      <c r="D31" s="149"/>
      <c r="E31" s="149"/>
      <c r="F31" s="248" t="str">
        <f>IF(H28&gt;0,"MÁQUINA TÉRMICA",IF(H28&lt;0,"MÁQUINA FRIGORÍFICA",""))</f>
        <v>MÁQUINA TÉRMICA</v>
      </c>
      <c r="G31" s="249"/>
      <c r="H31" s="250"/>
      <c r="I31" s="150">
        <f>(I29-I30)/I29</f>
        <v>8.3850410867013253E-2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6.5" thickBot="1">
      <c r="A32" s="149"/>
      <c r="B32" s="149"/>
      <c r="C32" s="149"/>
      <c r="D32" s="149"/>
      <c r="E32" s="149"/>
      <c r="F32" s="137" t="str">
        <f>IF(F31="MÁQUINA FRIGORÍFICA","COP2",IF(F31="MÁQUINA TÉRMICA","Eficiencia",""))</f>
        <v>Eficiencia</v>
      </c>
      <c r="G32" s="138" t="str">
        <f>IF(B28="CARNOT","=","&lt;")</f>
        <v>=</v>
      </c>
      <c r="H32" s="136">
        <f>IF(F32="Eficiencia",I31,IF(F32="COP2",I32,""))</f>
        <v>8.3850410867013253E-2</v>
      </c>
      <c r="I32" s="150">
        <f>I29/(I29-I30)</f>
        <v>11.925999999999998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5.75">
      <c r="A33" s="251" t="s">
        <v>60</v>
      </c>
      <c r="B33" s="251"/>
      <c r="C33" s="251"/>
      <c r="D33" s="251"/>
      <c r="E33" s="251"/>
      <c r="F33" s="251"/>
      <c r="G33" s="251"/>
      <c r="H33" s="251"/>
      <c r="I33" s="25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5.75">
      <c r="A34" s="252" t="s">
        <v>61</v>
      </c>
      <c r="B34" s="252"/>
      <c r="C34" s="252"/>
      <c r="D34" s="252"/>
      <c r="E34" s="252"/>
      <c r="F34" s="252"/>
      <c r="G34" s="252"/>
      <c r="H34" s="252"/>
      <c r="I34" s="25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>
      <c r="A35" s="41"/>
      <c r="B35" s="41"/>
      <c r="C35" s="41"/>
      <c r="D35" s="41"/>
      <c r="E35" s="41"/>
      <c r="F35" s="241"/>
      <c r="G35" s="242"/>
      <c r="H35" s="2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>
      <c r="A36" s="41"/>
      <c r="B36" s="41"/>
      <c r="C36" s="41"/>
      <c r="D36" s="41"/>
      <c r="E36" s="41"/>
      <c r="F36" s="241"/>
      <c r="G36" s="241"/>
      <c r="H36" s="2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>
      <c r="A37" s="41"/>
      <c r="B37" s="41"/>
      <c r="C37" s="41"/>
      <c r="D37" s="41"/>
      <c r="E37" s="41"/>
      <c r="F37" s="243"/>
      <c r="G37" s="244"/>
      <c r="H37" s="24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>
      <c r="A38" s="41"/>
      <c r="B38" s="41"/>
      <c r="C38" s="41"/>
      <c r="D38" s="41"/>
      <c r="E38" s="41"/>
      <c r="F38" s="41"/>
      <c r="G38" s="41"/>
      <c r="H38" s="153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8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8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1:38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8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8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3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3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1:3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1:3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3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</sheetData>
  <sheetProtection algorithmName="SHA-512" hashValue="TeFETgJEOFJzIp+YHpNLGp2X61NK1O4kV+sGJ2OMykqtt4H+mHJqrUpyS5qi1ghIXlQw7f6XIASrSRek4jwOZg==" saltValue="9SWZZQApIVE6JV6ssnAhnQ==" spinCount="100000" sheet="1" objects="1" scenarios="1"/>
  <mergeCells count="15">
    <mergeCell ref="F35:H35"/>
    <mergeCell ref="F36:H36"/>
    <mergeCell ref="F37:H37"/>
    <mergeCell ref="F30:H30"/>
    <mergeCell ref="F31:H31"/>
    <mergeCell ref="A33:I33"/>
    <mergeCell ref="A34:I34"/>
    <mergeCell ref="A1:H1"/>
    <mergeCell ref="E3:H3"/>
    <mergeCell ref="A3:C3"/>
    <mergeCell ref="A9:D9"/>
    <mergeCell ref="A22:H22"/>
    <mergeCell ref="A8:D8"/>
    <mergeCell ref="A2:H2"/>
    <mergeCell ref="F10:G10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customProperties>
    <customPr name="SSC_SHEET_GUID" r:id="rId2"/>
  </customProperties>
  <ignoredErrors>
    <ignoredError sqref="G25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locked="0" defaultSize="0" autoFill="0" autoLine="0" autoPict="0">
                <anchor moveWithCells="1">
                  <from>
                    <xdr:col>0</xdr:col>
                    <xdr:colOff>447675</xdr:colOff>
                    <xdr:row>3</xdr:row>
                    <xdr:rowOff>0</xdr:rowOff>
                  </from>
                  <to>
                    <xdr:col>1</xdr:col>
                    <xdr:colOff>28575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locked="0" defaultSize="0" autoFill="0" autoLine="0" autoPict="0">
                <anchor moveWithCells="1">
                  <from>
                    <xdr:col>0</xdr:col>
                    <xdr:colOff>447675</xdr:colOff>
                    <xdr:row>3</xdr:row>
                    <xdr:rowOff>180975</xdr:rowOff>
                  </from>
                  <to>
                    <xdr:col>1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locked="0" defaultSize="0" autoFill="0" autoLine="0" autoPict="0">
                <anchor moveWithCells="1">
                  <from>
                    <xdr:col>0</xdr:col>
                    <xdr:colOff>447675</xdr:colOff>
                    <xdr:row>4</xdr:row>
                    <xdr:rowOff>180975</xdr:rowOff>
                  </from>
                  <to>
                    <xdr:col>1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locked="0" defaultSize="0" autoFill="0" autoLine="0" autoPict="0">
                <anchor moveWithCells="1">
                  <from>
                    <xdr:col>0</xdr:col>
                    <xdr:colOff>447675</xdr:colOff>
                    <xdr:row>5</xdr:row>
                    <xdr:rowOff>171450</xdr:rowOff>
                  </from>
                  <to>
                    <xdr:col>1</xdr:col>
                    <xdr:colOff>28575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Drop Down 43">
              <controlPr defaultSize="0" autoLine="0" autoPict="0">
                <anchor moveWithCells="1">
                  <from>
                    <xdr:col>1</xdr:col>
                    <xdr:colOff>66675</xdr:colOff>
                    <xdr:row>12</xdr:row>
                    <xdr:rowOff>57150</xdr:rowOff>
                  </from>
                  <to>
                    <xdr:col>1</xdr:col>
                    <xdr:colOff>1143000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Drop Down 45">
              <controlPr defaultSize="0" autoLine="0" autoPict="0">
                <anchor moveWithCells="1">
                  <from>
                    <xdr:col>1</xdr:col>
                    <xdr:colOff>66675</xdr:colOff>
                    <xdr:row>18</xdr:row>
                    <xdr:rowOff>57150</xdr:rowOff>
                  </from>
                  <to>
                    <xdr:col>1</xdr:col>
                    <xdr:colOff>1143000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1" name="Drop Down 46">
              <controlPr defaultSize="0" autoLine="0" autoPict="0">
                <anchor moveWithCells="1">
                  <from>
                    <xdr:col>1</xdr:col>
                    <xdr:colOff>66675</xdr:colOff>
                    <xdr:row>9</xdr:row>
                    <xdr:rowOff>57150</xdr:rowOff>
                  </from>
                  <to>
                    <xdr:col>1</xdr:col>
                    <xdr:colOff>1143000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2" name="Drop Down 47">
              <controlPr defaultSize="0" autoLine="0" autoPict="0">
                <anchor moveWithCells="1">
                  <from>
                    <xdr:col>1</xdr:col>
                    <xdr:colOff>66675</xdr:colOff>
                    <xdr:row>15</xdr:row>
                    <xdr:rowOff>57150</xdr:rowOff>
                  </from>
                  <to>
                    <xdr:col>1</xdr:col>
                    <xdr:colOff>1143000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3" name="Check Box 48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9</xdr:row>
                    <xdr:rowOff>9525</xdr:rowOff>
                  </from>
                  <to>
                    <xdr:col>2</xdr:col>
                    <xdr:colOff>752475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4" name="Check Box 63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10</xdr:row>
                    <xdr:rowOff>9525</xdr:rowOff>
                  </from>
                  <to>
                    <xdr:col>2</xdr:col>
                    <xdr:colOff>752475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5" name="Check Box 64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11</xdr:row>
                    <xdr:rowOff>9525</xdr:rowOff>
                  </from>
                  <to>
                    <xdr:col>2</xdr:col>
                    <xdr:colOff>752475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6" name="Check Box 65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12</xdr:row>
                    <xdr:rowOff>9525</xdr:rowOff>
                  </from>
                  <to>
                    <xdr:col>2</xdr:col>
                    <xdr:colOff>752475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7" name="Check Box 66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13</xdr:row>
                    <xdr:rowOff>9525</xdr:rowOff>
                  </from>
                  <to>
                    <xdr:col>2</xdr:col>
                    <xdr:colOff>752475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8" name="Check Box 67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14</xdr:row>
                    <xdr:rowOff>9525</xdr:rowOff>
                  </from>
                  <to>
                    <xdr:col>2</xdr:col>
                    <xdr:colOff>752475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9" name="Check Box 68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15</xdr:row>
                    <xdr:rowOff>9525</xdr:rowOff>
                  </from>
                  <to>
                    <xdr:col>2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0" name="Check Box 69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16</xdr:row>
                    <xdr:rowOff>9525</xdr:rowOff>
                  </from>
                  <to>
                    <xdr:col>2</xdr:col>
                    <xdr:colOff>752475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1" name="Check Box 70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17</xdr:row>
                    <xdr:rowOff>9525</xdr:rowOff>
                  </from>
                  <to>
                    <xdr:col>2</xdr:col>
                    <xdr:colOff>752475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2" name="Check Box 71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18</xdr:row>
                    <xdr:rowOff>9525</xdr:rowOff>
                  </from>
                  <to>
                    <xdr:col>2</xdr:col>
                    <xdr:colOff>752475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3" name="Check Box 72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19</xdr:row>
                    <xdr:rowOff>9525</xdr:rowOff>
                  </from>
                  <to>
                    <xdr:col>2</xdr:col>
                    <xdr:colOff>752475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4" name="Check Box 73">
              <controlPr locked="0"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9525</xdr:rowOff>
                  </from>
                  <to>
                    <xdr:col>2</xdr:col>
                    <xdr:colOff>752475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E6A5C-BAC1-4FEC-9AD6-A96DC2571E1A}">
  <dimension ref="C1:E1"/>
  <sheetViews>
    <sheetView workbookViewId="0"/>
  </sheetViews>
  <sheetFormatPr baseColWidth="10" defaultRowHeight="12.75"/>
  <sheetData>
    <row r="1" spans="3:5">
      <c r="C1" t="s">
        <v>29</v>
      </c>
      <c r="D1" t="s">
        <v>31</v>
      </c>
      <c r="E1" t="s">
        <v>30</v>
      </c>
    </row>
  </sheetData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Isotérmico</vt:lpstr>
      <vt:lpstr>Isobárico</vt:lpstr>
      <vt:lpstr>Isocórico</vt:lpstr>
      <vt:lpstr>Adibático REV</vt:lpstr>
      <vt:lpstr>Ciclos Termodinámicos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JCVL</dc:creator>
  <cp:lastModifiedBy>Usuario</cp:lastModifiedBy>
  <dcterms:created xsi:type="dcterms:W3CDTF">2004-03-01T19:12:17Z</dcterms:created>
  <dcterms:modified xsi:type="dcterms:W3CDTF">2020-11-13T02:59:10Z</dcterms:modified>
</cp:coreProperties>
</file>