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-120" yWindow="-120" windowWidth="29040" windowHeight="15840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2" l="1"/>
  <c r="C10" i="2"/>
  <c r="A8" i="2" l="1"/>
  <c r="D10" i="2"/>
  <c r="B10" i="2"/>
  <c r="A16" i="2"/>
  <c r="H10" i="2" l="1"/>
  <c r="H8" i="2"/>
  <c r="C13" i="2" l="1"/>
  <c r="D13" i="2" s="1"/>
  <c r="A13" i="2" l="1"/>
  <c r="B13" i="2"/>
  <c r="B16" i="2"/>
  <c r="F13" i="2"/>
</calcChain>
</file>

<file path=xl/sharedStrings.xml><?xml version="1.0" encoding="utf-8"?>
<sst xmlns="http://schemas.openxmlformats.org/spreadsheetml/2006/main" count="47" uniqueCount="46">
  <si>
    <t>ρ sln (g/mL)</t>
  </si>
  <si>
    <t>α</t>
  </si>
  <si>
    <t>Kc (Kkg/mol)</t>
  </si>
  <si>
    <t>Tc sln (K)</t>
  </si>
  <si>
    <t>R (atmL/molK)</t>
  </si>
  <si>
    <t>π (atm)</t>
  </si>
  <si>
    <t>A</t>
  </si>
  <si>
    <t>B</t>
  </si>
  <si>
    <t>C</t>
  </si>
  <si>
    <t>pvap sln (mmHg)</t>
  </si>
  <si>
    <t>XB</t>
  </si>
  <si>
    <t>p°A (mmHg)</t>
  </si>
  <si>
    <t>Factor de vant Hoff (i)</t>
  </si>
  <si>
    <t>Tc° disolvente(K)</t>
  </si>
  <si>
    <r>
      <t>M</t>
    </r>
    <r>
      <rPr>
        <b/>
        <vertAlign val="subscript"/>
        <sz val="11"/>
        <color theme="1"/>
        <rFont val="Calibri"/>
        <family val="2"/>
        <scheme val="minor"/>
      </rPr>
      <t>M disolvente</t>
    </r>
    <r>
      <rPr>
        <b/>
        <sz val="11"/>
        <color theme="1"/>
        <rFont val="Calibri"/>
        <family val="2"/>
        <scheme val="minor"/>
      </rPr>
      <t xml:space="preserve"> (g/mol)</t>
    </r>
  </si>
  <si>
    <r>
      <t xml:space="preserve">ρ </t>
    </r>
    <r>
      <rPr>
        <b/>
        <vertAlign val="subscript"/>
        <sz val="11"/>
        <color theme="1"/>
        <rFont val="Calibri"/>
        <family val="2"/>
        <scheme val="minor"/>
      </rPr>
      <t>disolvente</t>
    </r>
    <r>
      <rPr>
        <b/>
        <sz val="11"/>
        <color theme="1"/>
        <rFont val="Calibri"/>
        <family val="2"/>
        <scheme val="minor"/>
      </rPr>
      <t xml:space="preserve"> (g/mL)</t>
    </r>
  </si>
  <si>
    <t>Descenso de la presión de vapor del disolvente</t>
  </si>
  <si>
    <t>Molaridad (mol/L)</t>
  </si>
  <si>
    <t>Molalidad (mol/Kg)</t>
  </si>
  <si>
    <r>
      <t>M</t>
    </r>
    <r>
      <rPr>
        <b/>
        <vertAlign val="subscript"/>
        <sz val="11"/>
        <color theme="0"/>
        <rFont val="Calibri"/>
        <family val="2"/>
        <scheme val="minor"/>
      </rPr>
      <t>MB</t>
    </r>
    <r>
      <rPr>
        <b/>
        <sz val="11"/>
        <color theme="0"/>
        <rFont val="Calibri"/>
        <family val="2"/>
        <scheme val="minor"/>
      </rPr>
      <t xml:space="preserve"> (g/mol)</t>
    </r>
  </si>
  <si>
    <t>Ke (Kkg/mol)</t>
  </si>
  <si>
    <t xml:space="preserve">                                            Dr. Juan Carlos Vázquez Lira 2019                                                                          Con apoyo del programa DGAPA-UNAM-PAPIME PE-200419</t>
  </si>
  <si>
    <r>
      <rPr>
        <b/>
        <sz val="11"/>
        <color rgb="FFFF0000"/>
        <rFont val="Calibri"/>
        <family val="2"/>
        <scheme val="minor"/>
      </rPr>
      <t>Instrucción:</t>
    </r>
    <r>
      <rPr>
        <b/>
        <sz val="11"/>
        <rFont val="Calibri"/>
        <family val="2"/>
        <scheme val="minor"/>
      </rPr>
      <t xml:space="preserve"> llenar las celdas de </t>
    </r>
    <r>
      <rPr>
        <b/>
        <sz val="11"/>
        <color rgb="FFFFFF00"/>
        <rFont val="Calibri"/>
        <family val="2"/>
        <scheme val="minor"/>
      </rPr>
      <t>color amarillo</t>
    </r>
    <r>
      <rPr>
        <b/>
        <sz val="11"/>
        <rFont val="Calibri"/>
        <family val="2"/>
        <scheme val="minor"/>
      </rPr>
      <t xml:space="preserve">, los resultados aparecen en las celdas de </t>
    </r>
    <r>
      <rPr>
        <b/>
        <sz val="11"/>
        <color rgb="FF92D050"/>
        <rFont val="Calibri"/>
        <family val="2"/>
        <scheme val="minor"/>
      </rPr>
      <t>color verde</t>
    </r>
  </si>
  <si>
    <r>
      <t>Iones totales (</t>
    </r>
    <r>
      <rPr>
        <b/>
        <sz val="11"/>
        <color theme="0"/>
        <rFont val="Symbol"/>
        <family val="1"/>
        <charset val="2"/>
      </rPr>
      <t>u</t>
    </r>
    <r>
      <rPr>
        <b/>
        <sz val="11"/>
        <color theme="0"/>
        <rFont val="Calibri"/>
        <family val="2"/>
        <scheme val="minor"/>
      </rPr>
      <t>)</t>
    </r>
  </si>
  <si>
    <t>Modelo</t>
  </si>
  <si>
    <t xml:space="preserve">               log10(pvap[mmHg])=A -B/(T[°C]+C)</t>
  </si>
  <si>
    <t>Efecto en las propiedades coligativas empleando soluto no volátil en diferentes disolventes</t>
  </si>
  <si>
    <r>
      <t xml:space="preserve">ρ </t>
    </r>
    <r>
      <rPr>
        <b/>
        <vertAlign val="subscript"/>
        <sz val="11"/>
        <color theme="0"/>
        <rFont val="Calibri"/>
        <family val="2"/>
        <scheme val="minor"/>
      </rPr>
      <t>sólido</t>
    </r>
    <r>
      <rPr>
        <b/>
        <sz val="11"/>
        <color theme="0"/>
        <rFont val="Calibri"/>
        <family val="2"/>
        <scheme val="minor"/>
      </rPr>
      <t xml:space="preserve"> (g/mL)</t>
    </r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</si>
  <si>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 xml:space="preserve">H </t>
    </r>
    <r>
      <rPr>
        <b/>
        <vertAlign val="subscript"/>
        <sz val="11"/>
        <color theme="1"/>
        <rFont val="Calibri"/>
        <family val="2"/>
        <scheme val="minor"/>
      </rPr>
      <t>fusion</t>
    </r>
    <r>
      <rPr>
        <b/>
        <sz val="11"/>
        <color theme="1"/>
        <rFont val="Calibri"/>
        <family val="2"/>
        <scheme val="minor"/>
      </rPr>
      <t xml:space="preserve"> (J/mol)</t>
    </r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</si>
  <si>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H</t>
    </r>
    <r>
      <rPr>
        <b/>
        <vertAlign val="subscript"/>
        <sz val="11"/>
        <color theme="1"/>
        <rFont val="Calibri"/>
        <family val="2"/>
        <scheme val="minor"/>
      </rPr>
      <t xml:space="preserve"> vaporizacion</t>
    </r>
    <r>
      <rPr>
        <b/>
        <sz val="11"/>
        <color theme="1"/>
        <rFont val="Calibri"/>
        <family val="2"/>
        <scheme val="minor"/>
      </rPr>
      <t xml:space="preserve"> (J/mol)</t>
    </r>
  </si>
  <si>
    <t>R (J/molK)</t>
  </si>
  <si>
    <t>Te° disolvente (K)</t>
  </si>
  <si>
    <r>
      <rPr>
        <b/>
        <sz val="11"/>
        <color theme="0"/>
        <rFont val="Symbol"/>
        <family val="1"/>
        <charset val="2"/>
      </rPr>
      <t>D</t>
    </r>
    <r>
      <rPr>
        <b/>
        <sz val="11"/>
        <color theme="0"/>
        <rFont val="Calibri"/>
        <family val="2"/>
        <scheme val="minor"/>
      </rPr>
      <t>Tc sln (K)</t>
    </r>
  </si>
  <si>
    <r>
      <rPr>
        <b/>
        <sz val="11"/>
        <color theme="0"/>
        <rFont val="Symbol"/>
        <family val="1"/>
        <charset val="2"/>
      </rPr>
      <t>D</t>
    </r>
    <r>
      <rPr>
        <b/>
        <sz val="11"/>
        <color theme="0"/>
        <rFont val="Calibri"/>
        <family val="2"/>
        <scheme val="minor"/>
      </rPr>
      <t>Te sln (K)</t>
    </r>
  </si>
  <si>
    <t>Aumento de Te y descenso de Tc</t>
  </si>
  <si>
    <t xml:space="preserve">                   Presión osmótica (π)</t>
  </si>
  <si>
    <t>Disolvente: Agua</t>
  </si>
  <si>
    <r>
      <t>T</t>
    </r>
    <r>
      <rPr>
        <b/>
        <vertAlign val="subscript"/>
        <sz val="11"/>
        <color theme="0"/>
        <rFont val="Calibri"/>
        <family val="2"/>
        <scheme val="minor"/>
      </rPr>
      <t xml:space="preserve"> solución</t>
    </r>
    <r>
      <rPr>
        <b/>
        <sz val="11"/>
        <color theme="0"/>
        <rFont val="Calibri"/>
        <family val="2"/>
        <scheme val="minor"/>
      </rPr>
      <t xml:space="preserve"> (°C)</t>
    </r>
  </si>
  <si>
    <t xml:space="preserve">  Constantes de Antoine para el disolvente</t>
  </si>
  <si>
    <t>Soluto: NaCl</t>
  </si>
  <si>
    <t>tipo de electrolito</t>
  </si>
  <si>
    <t>fuerte</t>
  </si>
  <si>
    <t>iónico</t>
  </si>
  <si>
    <t>tipo de enlace</t>
  </si>
  <si>
    <t>masa de soluto (g)</t>
  </si>
  <si>
    <t>Volumen de disolvente(L)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</si>
</sst>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E+00"/>
    <numFmt numFmtId="165" formatCode="0.0000"/>
    <numFmt numFmtId="166" formatCode="0.00000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Symbol"/>
      <family val="1"/>
      <charset val="2"/>
    </font>
    <font>
      <b/>
      <sz val="11"/>
      <color rgb="FFFFFF0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333333"/>
      <name val="Arial"/>
      <family val="2"/>
    </font>
    <font>
      <b/>
      <sz val="11"/>
      <color theme="1"/>
      <name val="Symbol"/>
      <family val="1"/>
      <charset val="2"/>
    </font>
    <font>
      <b/>
      <sz val="11"/>
      <color theme="1"/>
      <name val="Calibri"/>
      <family val="1"/>
      <charset val="2"/>
      <scheme val="minor"/>
    </font>
    <font>
      <b/>
      <i/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/>
    <xf numFmtId="0" fontId="2" fillId="6" borderId="0" xfId="0" applyFont="1" applyFill="1" applyBorder="1"/>
    <xf numFmtId="0" fontId="0" fillId="6" borderId="0" xfId="0" applyFill="1" applyBorder="1"/>
    <xf numFmtId="0" fontId="0" fillId="6" borderId="0" xfId="0" applyFont="1" applyFill="1" applyBorder="1"/>
    <xf numFmtId="0" fontId="0" fillId="6" borderId="0" xfId="0" applyFill="1"/>
    <xf numFmtId="0" fontId="0" fillId="6" borderId="0" xfId="0" applyFill="1" applyAlignment="1">
      <alignment vertical="top" wrapText="1"/>
    </xf>
    <xf numFmtId="0" fontId="2" fillId="6" borderId="0" xfId="0" applyFont="1" applyFill="1"/>
    <xf numFmtId="0" fontId="0" fillId="6" borderId="0" xfId="0" applyFill="1" applyBorder="1" applyAlignment="1">
      <alignment vertical="top" wrapText="1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1" fillId="11" borderId="0" xfId="0" applyFont="1" applyFill="1" applyAlignment="1">
      <alignment horizontal="left"/>
    </xf>
    <xf numFmtId="165" fontId="1" fillId="8" borderId="0" xfId="0" applyNumberFormat="1" applyFont="1" applyFill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66" fontId="1" fillId="5" borderId="0" xfId="0" applyNumberFormat="1" applyFont="1" applyFill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0" fontId="1" fillId="5" borderId="0" xfId="0" applyFont="1" applyFill="1" applyAlignment="1" applyProtection="1">
      <alignment horizontal="center"/>
      <protection locked="0"/>
    </xf>
    <xf numFmtId="0" fontId="1" fillId="6" borderId="0" xfId="0" applyFont="1" applyFill="1"/>
    <xf numFmtId="0" fontId="4" fillId="2" borderId="0" xfId="0" applyFont="1" applyFill="1" applyAlignment="1">
      <alignment horizontal="center" wrapText="1"/>
    </xf>
    <xf numFmtId="0" fontId="2" fillId="6" borderId="0" xfId="0" applyFont="1" applyFill="1" applyBorder="1" applyAlignment="1">
      <alignment horizontal="center"/>
    </xf>
    <xf numFmtId="0" fontId="1" fillId="5" borderId="0" xfId="0" applyFont="1" applyFill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165" fontId="1" fillId="8" borderId="0" xfId="0" applyNumberFormat="1" applyFont="1" applyFill="1" applyBorder="1" applyAlignment="1" applyProtection="1">
      <alignment horizontal="center"/>
      <protection hidden="1"/>
    </xf>
    <xf numFmtId="0" fontId="4" fillId="6" borderId="0" xfId="0" applyFont="1" applyFill="1" applyBorder="1" applyAlignment="1">
      <alignment horizontal="center"/>
    </xf>
    <xf numFmtId="0" fontId="0" fillId="6" borderId="0" xfId="0" applyFill="1" applyBorder="1" applyAlignment="1" applyProtection="1">
      <alignment horizontal="center"/>
      <protection locked="0"/>
    </xf>
    <xf numFmtId="0" fontId="3" fillId="6" borderId="0" xfId="0" applyFont="1" applyFill="1" applyBorder="1" applyAlignment="1">
      <alignment horizontal="center" vertical="top" wrapText="1"/>
    </xf>
    <xf numFmtId="0" fontId="4" fillId="6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6" fillId="4" borderId="0" xfId="0" applyFont="1" applyFill="1" applyBorder="1" applyAlignment="1">
      <alignment horizontal="center"/>
    </xf>
    <xf numFmtId="2" fontId="1" fillId="5" borderId="0" xfId="0" applyNumberFormat="1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>
      <alignment horizontal="center" vertical="top" wrapText="1"/>
    </xf>
    <xf numFmtId="0" fontId="3" fillId="6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9" fillId="7" borderId="0" xfId="0" applyFont="1" applyFill="1" applyBorder="1" applyAlignment="1">
      <alignment horizontal="center" vertical="top" wrapText="1"/>
    </xf>
    <xf numFmtId="0" fontId="1" fillId="5" borderId="0" xfId="0" applyFont="1" applyFill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0" fontId="14" fillId="6" borderId="0" xfId="0" applyFont="1" applyFill="1" applyBorder="1"/>
    <xf numFmtId="0" fontId="4" fillId="2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165" fontId="4" fillId="6" borderId="0" xfId="0" applyNumberFormat="1" applyFont="1" applyFill="1" applyBorder="1" applyAlignment="1" applyProtection="1">
      <alignment horizontal="center"/>
      <protection hidden="1"/>
    </xf>
    <xf numFmtId="0" fontId="4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/>
    </xf>
    <xf numFmtId="0" fontId="4" fillId="6" borderId="0" xfId="0" applyFont="1" applyFill="1" applyBorder="1" applyAlignment="1" applyProtection="1">
      <alignment horizontal="center"/>
      <protection locked="0"/>
    </xf>
    <xf numFmtId="0" fontId="17" fillId="6" borderId="0" xfId="0" applyFont="1" applyFill="1" applyBorder="1" applyAlignment="1">
      <alignment vertical="top" wrapText="1"/>
    </xf>
    <xf numFmtId="0" fontId="7" fillId="6" borderId="0" xfId="0" applyFont="1" applyFill="1" applyBorder="1" applyAlignment="1">
      <alignment vertical="top"/>
    </xf>
    <xf numFmtId="0" fontId="1" fillId="5" borderId="0" xfId="0" applyFont="1" applyFill="1" applyBorder="1" applyAlignment="1" applyProtection="1">
      <alignment horizontal="center" vertical="top" wrapText="1"/>
      <protection locked="0"/>
    </xf>
    <xf numFmtId="165" fontId="1" fillId="5" borderId="0" xfId="0" applyNumberFormat="1" applyFont="1" applyFill="1" applyAlignment="1" applyProtection="1">
      <alignment horizontal="center"/>
      <protection locked="0"/>
    </xf>
    <xf numFmtId="164" fontId="1" fillId="5" borderId="0" xfId="0" applyNumberFormat="1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4</xdr:row>
      <xdr:rowOff>76200</xdr:rowOff>
    </xdr:from>
    <xdr:to>
      <xdr:col>4</xdr:col>
      <xdr:colOff>1038224</xdr:colOff>
      <xdr:row>8</xdr:row>
      <xdr:rowOff>55317</xdr:rowOff>
    </xdr:to>
    <xdr:pic>
      <xdr:nvPicPr>
        <xdr:cNvPr id="5" name="Imagen 4" descr="Resultado de imagen para fes zaragoza">
          <a:extLst>
            <a:ext uri="{FF2B5EF4-FFF2-40B4-BE49-F238E27FC236}">
              <a16:creationId xmlns:a16="http://schemas.microsoft.com/office/drawing/2014/main" id="{8F3454E3-DAB3-4204-BC13-06C9BFFE2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914400"/>
          <a:ext cx="981074" cy="855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4"/>
  <sheetViews>
    <sheetView tabSelected="1" zoomScaleNormal="100" workbookViewId="0">
      <selection activeCell="C26" sqref="C26"/>
    </sheetView>
  </sheetViews>
  <sheetFormatPr baseColWidth="10" defaultRowHeight="15"/>
  <cols>
    <col min="1" max="1" width="20.42578125" customWidth="1"/>
    <col min="2" max="2" width="19.140625" customWidth="1"/>
    <col min="3" max="3" width="28.28515625" customWidth="1"/>
    <col min="4" max="4" width="15.5703125" customWidth="1"/>
    <col min="5" max="5" width="17.42578125" customWidth="1"/>
    <col min="6" max="6" width="22.7109375" customWidth="1"/>
    <col min="7" max="7" width="21.85546875" customWidth="1"/>
    <col min="8" max="8" width="15.5703125" customWidth="1"/>
    <col min="9" max="9" width="20.42578125" customWidth="1"/>
  </cols>
  <sheetData>
    <row r="1" spans="1:32" ht="21" customHeight="1">
      <c r="A1" s="38" t="s">
        <v>26</v>
      </c>
      <c r="B1" s="38"/>
      <c r="C1" s="38"/>
      <c r="D1" s="38"/>
      <c r="E1" s="38"/>
      <c r="F1" s="38"/>
      <c r="G1" s="38"/>
      <c r="H1" s="38"/>
      <c r="I1" s="51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15" customHeight="1">
      <c r="A2" s="39" t="s">
        <v>22</v>
      </c>
      <c r="B2" s="39"/>
      <c r="C2" s="39"/>
      <c r="D2" s="39"/>
      <c r="E2" s="39"/>
      <c r="F2" s="39"/>
      <c r="G2" s="39"/>
      <c r="H2" s="39"/>
      <c r="I2" s="50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>
      <c r="A3" s="8"/>
      <c r="B3" s="8"/>
      <c r="C3" s="8"/>
      <c r="D3" s="8"/>
      <c r="E3" s="8"/>
      <c r="F3" s="8"/>
      <c r="G3" s="8"/>
      <c r="H3" s="8"/>
      <c r="I3" s="8"/>
      <c r="J3" s="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>
      <c r="A4" s="40" t="s">
        <v>39</v>
      </c>
      <c r="B4" s="40"/>
      <c r="C4" s="40"/>
      <c r="D4" s="40"/>
      <c r="E4" s="1"/>
      <c r="F4" s="41" t="s">
        <v>36</v>
      </c>
      <c r="G4" s="41"/>
      <c r="H4" s="41"/>
      <c r="I4" s="49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18">
      <c r="A5" s="14" t="s">
        <v>40</v>
      </c>
      <c r="B5" s="14" t="s">
        <v>43</v>
      </c>
      <c r="C5" s="14" t="s">
        <v>44</v>
      </c>
      <c r="D5" s="14" t="s">
        <v>27</v>
      </c>
      <c r="E5" s="3"/>
      <c r="F5" s="10" t="s">
        <v>15</v>
      </c>
      <c r="G5" s="10" t="s">
        <v>14</v>
      </c>
      <c r="H5" s="35" t="s">
        <v>30</v>
      </c>
      <c r="I5" s="7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18" customHeight="1">
      <c r="A6" s="25" t="s">
        <v>41</v>
      </c>
      <c r="B6" s="54" t="s">
        <v>42</v>
      </c>
      <c r="C6" s="25">
        <v>9</v>
      </c>
      <c r="D6" s="25">
        <v>2.16</v>
      </c>
      <c r="E6" s="3"/>
      <c r="F6" s="19">
        <v>0.99819999999999998</v>
      </c>
      <c r="G6" s="25">
        <v>18</v>
      </c>
      <c r="H6" s="52">
        <v>8.3140000000000001</v>
      </c>
      <c r="I6" s="7"/>
      <c r="J6" s="30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18">
      <c r="A7" s="14" t="s">
        <v>17</v>
      </c>
      <c r="B7" s="14" t="s">
        <v>19</v>
      </c>
      <c r="C7" s="14" t="s">
        <v>45</v>
      </c>
      <c r="D7" s="14" t="s">
        <v>1</v>
      </c>
      <c r="E7" s="3"/>
      <c r="F7" s="10" t="s">
        <v>13</v>
      </c>
      <c r="G7" s="32" t="s">
        <v>28</v>
      </c>
      <c r="H7" s="9" t="s">
        <v>20</v>
      </c>
      <c r="I7" s="7"/>
      <c r="J7" s="30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>
      <c r="A8" s="17">
        <f>(C6/B8)/C8</f>
        <v>0.15384615384615385</v>
      </c>
      <c r="B8" s="25">
        <v>58.5</v>
      </c>
      <c r="C8" s="53">
        <v>1</v>
      </c>
      <c r="D8" s="53">
        <v>0.95</v>
      </c>
      <c r="E8" s="3"/>
      <c r="F8" s="26">
        <v>273.14999999999998</v>
      </c>
      <c r="G8" s="34">
        <v>6027.8</v>
      </c>
      <c r="H8" s="27">
        <f>((H6*(F10)^2*G6)/(G10*1000))</f>
        <v>0.51213462808279608</v>
      </c>
      <c r="I8" s="7"/>
      <c r="J8" s="28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18">
      <c r="A9" s="14" t="s">
        <v>23</v>
      </c>
      <c r="B9" s="13" t="s">
        <v>12</v>
      </c>
      <c r="C9" s="14" t="s">
        <v>18</v>
      </c>
      <c r="D9" s="14" t="s">
        <v>0</v>
      </c>
      <c r="E9" s="3"/>
      <c r="F9" s="9" t="s">
        <v>31</v>
      </c>
      <c r="G9" s="33" t="s">
        <v>29</v>
      </c>
      <c r="H9" s="9" t="s">
        <v>2</v>
      </c>
      <c r="I9" s="28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6.5" customHeight="1">
      <c r="A10" s="21">
        <v>2</v>
      </c>
      <c r="B10" s="17">
        <f>(D8*(A10-1))+1</f>
        <v>1.95</v>
      </c>
      <c r="C10" s="17">
        <f>((A8*1000)/((1000*D10)-(A8*B8)))</f>
        <v>0.15551284810491348</v>
      </c>
      <c r="D10" s="17">
        <f>(((C6/B8)+(1000))/((1000/F6)+(C6/B8)/D6))</f>
        <v>0.99828259446682366</v>
      </c>
      <c r="E10" s="3"/>
      <c r="F10" s="20">
        <v>373.15</v>
      </c>
      <c r="G10" s="34">
        <v>40687.9</v>
      </c>
      <c r="H10" s="27">
        <f>((H6*(F8)^2*G6)/(G8*1000))</f>
        <v>1.8523630136981979</v>
      </c>
      <c r="I10" s="46"/>
      <c r="J10" s="3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9.5" customHeight="1">
      <c r="A11" s="37" t="s">
        <v>34</v>
      </c>
      <c r="B11" s="37"/>
      <c r="C11" s="37"/>
      <c r="D11" s="37"/>
      <c r="E11" s="23"/>
      <c r="F11" s="37" t="s">
        <v>35</v>
      </c>
      <c r="G11" s="37"/>
      <c r="H11" s="37"/>
      <c r="I11" s="47"/>
      <c r="J11" s="3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>
      <c r="A12" s="14" t="s">
        <v>33</v>
      </c>
      <c r="B12" s="14" t="s">
        <v>3</v>
      </c>
      <c r="C12" s="14" t="s">
        <v>32</v>
      </c>
      <c r="D12" s="14" t="s">
        <v>3</v>
      </c>
      <c r="E12" s="3"/>
      <c r="F12" s="15" t="s">
        <v>5</v>
      </c>
      <c r="G12" s="14" t="s">
        <v>4</v>
      </c>
      <c r="H12" s="3"/>
      <c r="I12" s="3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>
      <c r="A13" s="17">
        <f>(C10*B10*H8)</f>
        <v>0.15530485352129711</v>
      </c>
      <c r="B13" s="17">
        <f>F10+(C10*B10*H8)</f>
        <v>373.30530485352125</v>
      </c>
      <c r="C13" s="17">
        <f>-(C10*B10*H10)</f>
        <v>-0.56172918356959478</v>
      </c>
      <c r="D13" s="17">
        <f>F8+C13</f>
        <v>272.58827081643039</v>
      </c>
      <c r="E13" s="3"/>
      <c r="F13" s="17">
        <f>(A8*G13*(E17+273.15)*B10)</f>
        <v>7.2114899999999995</v>
      </c>
      <c r="G13" s="25">
        <v>8.2000000000000003E-2</v>
      </c>
      <c r="H13" s="3"/>
      <c r="I13" s="28"/>
      <c r="J13" s="3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>
      <c r="A14" s="43" t="s">
        <v>16</v>
      </c>
      <c r="B14" s="43"/>
      <c r="C14" s="43"/>
      <c r="D14" s="43"/>
      <c r="E14" s="31"/>
      <c r="F14" s="43" t="s">
        <v>38</v>
      </c>
      <c r="G14" s="43"/>
      <c r="H14" s="43"/>
      <c r="I14" s="11"/>
      <c r="J14" s="3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5" customHeight="1">
      <c r="A15" s="13" t="s">
        <v>11</v>
      </c>
      <c r="B15" s="13" t="s">
        <v>9</v>
      </c>
      <c r="C15" s="13" t="s">
        <v>10</v>
      </c>
      <c r="D15" s="24"/>
      <c r="E15" s="3"/>
      <c r="F15" s="15" t="s">
        <v>6</v>
      </c>
      <c r="G15" s="15" t="s">
        <v>7</v>
      </c>
      <c r="H15" s="15" t="s">
        <v>8</v>
      </c>
      <c r="I15" s="12"/>
      <c r="J15" s="3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15" customHeight="1">
      <c r="A16" s="17">
        <f>10^(F16-G16/(E17+H16))</f>
        <v>17.472849752731349</v>
      </c>
      <c r="B16" s="17">
        <f>(1-C16)*A16</f>
        <v>17.37799196675056</v>
      </c>
      <c r="C16" s="18">
        <f>(C10*B10)/((B10*C10)+(1000/G6))</f>
        <v>5.4288674900303683E-3</v>
      </c>
      <c r="D16" s="4"/>
      <c r="E16" s="45" t="s">
        <v>37</v>
      </c>
      <c r="F16" s="25">
        <v>8.0713000000000008</v>
      </c>
      <c r="G16" s="25">
        <v>1730.63</v>
      </c>
      <c r="H16" s="25">
        <v>233.42599999999999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15" customHeight="1">
      <c r="A17" s="3"/>
      <c r="B17" s="3"/>
      <c r="C17" s="3"/>
      <c r="D17" s="3"/>
      <c r="E17" s="25">
        <v>20</v>
      </c>
      <c r="F17" s="44" t="s">
        <v>24</v>
      </c>
      <c r="G17" s="44"/>
      <c r="H17" s="44"/>
      <c r="I17" s="3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>
      <c r="A18" s="3"/>
      <c r="B18" s="3"/>
      <c r="C18" s="3"/>
      <c r="D18" s="3"/>
      <c r="E18" s="3"/>
      <c r="F18" s="42" t="s">
        <v>25</v>
      </c>
      <c r="G18" s="22"/>
      <c r="I18" s="3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>
      <c r="A19" s="16"/>
      <c r="B19" s="16"/>
      <c r="C19" s="16"/>
      <c r="D19" s="16"/>
      <c r="E19" s="16"/>
      <c r="F19" s="16"/>
      <c r="G19" s="16"/>
      <c r="H19" s="16"/>
      <c r="I19" s="48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>
      <c r="A20" s="16" t="s">
        <v>21</v>
      </c>
      <c r="B20" s="16"/>
      <c r="C20" s="16"/>
      <c r="D20" s="16"/>
      <c r="E20" s="16"/>
      <c r="F20" s="16"/>
      <c r="G20" s="16"/>
      <c r="H20" s="16"/>
      <c r="I20" s="48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>
      <c r="A21" s="3"/>
      <c r="B21" s="3"/>
      <c r="C21" s="3"/>
      <c r="D21" s="3"/>
      <c r="E21" s="3"/>
      <c r="F21" s="3"/>
      <c r="G21" s="3"/>
      <c r="H21" s="3"/>
      <c r="I21" s="3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>
      <c r="A22" s="3"/>
      <c r="B22" s="3"/>
      <c r="C22" s="3"/>
      <c r="D22" s="3"/>
      <c r="E22" s="3"/>
      <c r="F22" s="3"/>
      <c r="G22" s="3"/>
      <c r="H22" s="3"/>
      <c r="I22" s="3"/>
      <c r="J22" s="5"/>
      <c r="K22" s="7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>
      <c r="A23" s="3"/>
      <c r="B23" s="3"/>
      <c r="C23" s="3"/>
      <c r="D23" s="3"/>
      <c r="E23" s="3"/>
      <c r="F23" s="3"/>
      <c r="G23" s="3"/>
      <c r="H23" s="3"/>
      <c r="I23" s="3"/>
      <c r="J23" s="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>
      <c r="A24" s="3"/>
      <c r="B24" s="3"/>
      <c r="C24" s="3"/>
      <c r="D24" s="3"/>
      <c r="E24" s="3"/>
      <c r="F24" s="3"/>
      <c r="G24" s="3"/>
      <c r="H24" s="3"/>
      <c r="I24" s="3"/>
      <c r="J24" s="3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>
      <c r="A25" s="3"/>
      <c r="B25" s="3"/>
      <c r="C25" s="3"/>
      <c r="D25" s="3"/>
      <c r="E25" s="3"/>
      <c r="F25" s="3"/>
      <c r="G25" s="3"/>
      <c r="H25" s="3"/>
      <c r="I25" s="3"/>
      <c r="J25" s="3"/>
      <c r="K25" s="5"/>
      <c r="L25" s="5"/>
      <c r="M25" s="36"/>
      <c r="N25" s="36"/>
      <c r="O25" s="36"/>
      <c r="P25" s="36"/>
      <c r="Q25" s="36"/>
      <c r="R25" s="36"/>
      <c r="S25" s="36"/>
      <c r="T25" s="36"/>
      <c r="U25" s="36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>
      <c r="A26" s="3"/>
      <c r="B26" s="3"/>
      <c r="C26" s="3"/>
      <c r="D26" s="3"/>
      <c r="E26" s="3"/>
      <c r="F26" s="3"/>
      <c r="G26" s="3"/>
      <c r="H26" s="3"/>
      <c r="I26" s="3"/>
      <c r="J26" s="3"/>
      <c r="K26" s="5"/>
      <c r="L26" s="5"/>
      <c r="M26" s="36"/>
      <c r="N26" s="36"/>
      <c r="O26" s="36"/>
      <c r="P26" s="36"/>
      <c r="Q26" s="36"/>
      <c r="R26" s="36"/>
      <c r="S26" s="36"/>
      <c r="T26" s="36"/>
      <c r="U26" s="36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>
      <c r="A27" s="3"/>
      <c r="B27" s="3"/>
      <c r="C27" s="3"/>
      <c r="D27" s="3"/>
      <c r="E27" s="3"/>
      <c r="F27" s="3"/>
      <c r="G27" s="3"/>
      <c r="H27" s="3"/>
      <c r="I27" s="3"/>
      <c r="J27" s="3"/>
      <c r="K27" s="5"/>
      <c r="L27" s="5"/>
      <c r="M27" s="36"/>
      <c r="N27" s="36"/>
      <c r="O27" s="36"/>
      <c r="P27" s="36"/>
      <c r="Q27" s="36"/>
      <c r="R27" s="36"/>
      <c r="S27" s="36"/>
      <c r="T27" s="36"/>
      <c r="U27" s="36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>
      <c r="A28" s="3"/>
      <c r="B28" s="3"/>
      <c r="C28" s="3"/>
      <c r="D28" s="3"/>
      <c r="E28" s="3"/>
      <c r="F28" s="3"/>
      <c r="G28" s="3"/>
      <c r="H28" s="3"/>
      <c r="I28" s="3"/>
      <c r="J28" s="5"/>
      <c r="K28" s="5"/>
      <c r="L28" s="5"/>
      <c r="M28" s="36"/>
      <c r="N28" s="36"/>
      <c r="O28" s="36"/>
      <c r="P28" s="36"/>
      <c r="Q28" s="36"/>
      <c r="R28" s="36"/>
      <c r="S28" s="36"/>
      <c r="T28" s="36"/>
      <c r="U28" s="36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>
      <c r="A29" s="3"/>
      <c r="B29" s="3"/>
      <c r="C29" s="3"/>
      <c r="D29" s="3"/>
      <c r="E29" s="3"/>
      <c r="F29" s="3"/>
      <c r="G29" s="3"/>
      <c r="H29" s="3"/>
      <c r="I29" s="3"/>
      <c r="J29" s="5"/>
      <c r="K29" s="5"/>
      <c r="L29" s="5"/>
      <c r="M29" s="36"/>
      <c r="N29" s="36"/>
      <c r="O29" s="36"/>
      <c r="P29" s="36"/>
      <c r="Q29" s="36"/>
      <c r="R29" s="36"/>
      <c r="S29" s="36"/>
      <c r="T29" s="36"/>
      <c r="U29" s="36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>
      <c r="A30" s="3"/>
      <c r="B30" s="3"/>
      <c r="C30" s="3"/>
      <c r="D30" s="3"/>
      <c r="E30" s="3"/>
      <c r="F30" s="3"/>
      <c r="G30" s="3"/>
      <c r="H30" s="3"/>
      <c r="I30" s="3"/>
      <c r="J30" s="5"/>
      <c r="K30" s="5"/>
      <c r="L30" s="5"/>
      <c r="M30" s="36"/>
      <c r="N30" s="36"/>
      <c r="O30" s="36"/>
      <c r="P30" s="36"/>
      <c r="Q30" s="36"/>
      <c r="R30" s="36"/>
      <c r="S30" s="36"/>
      <c r="T30" s="36"/>
      <c r="U30" s="36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>
      <c r="A31" s="3"/>
      <c r="B31" s="3"/>
      <c r="C31" s="3"/>
      <c r="D31" s="3"/>
      <c r="E31" s="3"/>
      <c r="F31" s="3"/>
      <c r="G31" s="3"/>
      <c r="H31" s="3"/>
      <c r="I31" s="3"/>
      <c r="J31" s="5"/>
      <c r="K31" s="5"/>
      <c r="L31" s="5"/>
      <c r="M31" s="36"/>
      <c r="N31" s="36"/>
      <c r="O31" s="36"/>
      <c r="P31" s="36"/>
      <c r="Q31" s="36"/>
      <c r="R31" s="36"/>
      <c r="S31" s="36"/>
      <c r="T31" s="36"/>
      <c r="U31" s="36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>
      <c r="A32" s="2"/>
      <c r="B32" s="2"/>
      <c r="C32" s="2"/>
      <c r="D32" s="2"/>
      <c r="E32" s="2"/>
      <c r="F32" s="2"/>
      <c r="G32" s="2"/>
      <c r="H32" s="2"/>
      <c r="I32" s="2"/>
      <c r="J32" s="5"/>
      <c r="K32" s="5"/>
      <c r="L32" s="5"/>
      <c r="M32" s="36"/>
      <c r="N32" s="36"/>
      <c r="O32" s="36"/>
      <c r="P32" s="36"/>
      <c r="Q32" s="36"/>
      <c r="R32" s="36"/>
      <c r="S32" s="36"/>
      <c r="T32" s="36"/>
      <c r="U32" s="36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>
      <c r="A33" s="2"/>
      <c r="B33" s="2"/>
      <c r="C33" s="2"/>
      <c r="D33" s="2"/>
      <c r="E33" s="2"/>
      <c r="F33" s="2"/>
      <c r="G33" s="2"/>
      <c r="H33" s="2"/>
      <c r="I33" s="2"/>
      <c r="J33" s="5"/>
      <c r="K33" s="5"/>
      <c r="L33" s="5"/>
      <c r="M33" s="36"/>
      <c r="N33" s="36"/>
      <c r="O33" s="36"/>
      <c r="P33" s="36"/>
      <c r="Q33" s="36"/>
      <c r="R33" s="36"/>
      <c r="S33" s="36"/>
      <c r="T33" s="36"/>
      <c r="U33" s="36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36"/>
      <c r="N34" s="36"/>
      <c r="O34" s="36"/>
      <c r="P34" s="36"/>
      <c r="Q34" s="36"/>
      <c r="R34" s="36"/>
      <c r="S34" s="36"/>
      <c r="T34" s="36"/>
      <c r="U34" s="36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36"/>
      <c r="N35" s="36"/>
      <c r="O35" s="36"/>
      <c r="P35" s="36"/>
      <c r="Q35" s="36"/>
      <c r="R35" s="36"/>
      <c r="S35" s="36"/>
      <c r="T35" s="36"/>
      <c r="U35" s="36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36"/>
      <c r="N36" s="36"/>
      <c r="O36" s="36"/>
      <c r="P36" s="36"/>
      <c r="Q36" s="36"/>
      <c r="R36" s="36"/>
      <c r="S36" s="36"/>
      <c r="T36" s="36"/>
      <c r="U36" s="36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36"/>
      <c r="N37" s="36"/>
      <c r="O37" s="36"/>
      <c r="P37" s="36"/>
      <c r="Q37" s="36"/>
      <c r="R37" s="36"/>
      <c r="S37" s="36"/>
      <c r="T37" s="36"/>
      <c r="U37" s="36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36"/>
      <c r="N38" s="36"/>
      <c r="O38" s="36"/>
      <c r="P38" s="36"/>
      <c r="Q38" s="36"/>
      <c r="R38" s="36"/>
      <c r="S38" s="36"/>
      <c r="T38" s="36"/>
      <c r="U38" s="36"/>
    </row>
    <row r="39" spans="1:3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36"/>
      <c r="N39" s="36"/>
      <c r="O39" s="36"/>
      <c r="P39" s="36"/>
      <c r="Q39" s="36"/>
      <c r="R39" s="36"/>
      <c r="S39" s="36"/>
      <c r="T39" s="36"/>
      <c r="U39" s="36"/>
    </row>
    <row r="40" spans="1:3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6:3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6:3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6:3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6:3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6:3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6:3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6:3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6:3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6:3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6:3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6:3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6:3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6:3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6:3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6:3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6:3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6:3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6:3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6:3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6:3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6:3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6:3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6:3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6:3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6:3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6:3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6:3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6:3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6:3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6:3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6:3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6:3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6:3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6:3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6:3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6:3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6:3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6:3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6:3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6:3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6:3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6:3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6:3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6:3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6:3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6:3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6:3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6:3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6:3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6:3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6:3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6:3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6:3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6:3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6:3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6:3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6:3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6:3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6:3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6:3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6:3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spans="6:3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6:3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6:3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6:3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6:3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6:3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6:3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6:3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6:3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6:3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6:3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6:3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6:3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6:3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6:3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6:3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6:3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6:3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6:3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6:3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 spans="6:3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 spans="6:3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 spans="6:3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spans="6:3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 spans="6:3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6:3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6:3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 spans="6:3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 spans="6:3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 spans="6:3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 spans="6:3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 spans="6:3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6:3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6:3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 spans="6:3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</sheetData>
  <mergeCells count="10">
    <mergeCell ref="F17:H17"/>
    <mergeCell ref="F4:H4"/>
    <mergeCell ref="A11:D11"/>
    <mergeCell ref="F11:H11"/>
    <mergeCell ref="A14:D14"/>
    <mergeCell ref="F14:H14"/>
    <mergeCell ref="M25:U39"/>
    <mergeCell ref="A2:H2"/>
    <mergeCell ref="A1:H1"/>
    <mergeCell ref="A4:D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Juan Carlos Vázquez</dc:creator>
  <cp:lastModifiedBy>drjva_000</cp:lastModifiedBy>
  <dcterms:created xsi:type="dcterms:W3CDTF">2019-02-11T07:39:16Z</dcterms:created>
  <dcterms:modified xsi:type="dcterms:W3CDTF">2019-02-15T06:11:34Z</dcterms:modified>
</cp:coreProperties>
</file>