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log 2020-1\xls\"/>
    </mc:Choice>
  </mc:AlternateContent>
  <xr:revisionPtr revIDLastSave="0" documentId="13_ncr:1_{EFE82D62-CF29-4006-AE5C-EE1BF0047D71}" xr6:coauthVersionLast="45" xr6:coauthVersionMax="45" xr10:uidLastSave="{00000000-0000-0000-0000-000000000000}"/>
  <bookViews>
    <workbookView xWindow="-120" yWindow="-120" windowWidth="38640" windowHeight="15990" xr2:uid="{6A297E93-84E0-47DC-946D-F4EC327E9AB0}"/>
  </bookViews>
  <sheets>
    <sheet name="Sublimación" sheetId="1" r:id="rId1"/>
    <sheet name="Tabl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1" i="1" l="1"/>
  <c r="H8" i="1" l="1"/>
  <c r="H7" i="1"/>
  <c r="G8" i="1"/>
  <c r="G7" i="1"/>
  <c r="F8" i="1"/>
  <c r="F7" i="1"/>
  <c r="E8" i="1"/>
  <c r="E7" i="1"/>
  <c r="B7" i="1"/>
  <c r="E14" i="1" l="1"/>
  <c r="E13" i="1"/>
  <c r="E16" i="1"/>
  <c r="E15" i="1"/>
  <c r="E11" i="1"/>
  <c r="E12" i="1"/>
  <c r="G13" i="1" l="1"/>
  <c r="G12" i="1"/>
  <c r="G14" i="1"/>
  <c r="G1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drjva</author>
    <author>HP</author>
  </authors>
  <commentList>
    <comment ref="B6" authorId="0" shapeId="0" xr:uid="{DD159A16-41B5-4EFD-A376-398B147B6F8F}">
      <text>
        <r>
          <rPr>
            <b/>
            <sz val="9"/>
            <color indexed="81"/>
            <rFont val="Tahoma"/>
            <family val="2"/>
          </rPr>
          <t xml:space="preserve">Insertar la Temperatura
de acuerdo a los valores
de la tabla
</t>
        </r>
      </text>
    </comment>
    <comment ref="G11" authorId="1" shapeId="0" xr:uid="{A8DFE88C-2265-4554-AF43-D89874F5FF33}">
      <text>
        <r>
          <rPr>
            <b/>
            <sz val="9"/>
            <color indexed="81"/>
            <rFont val="Tahoma"/>
            <family val="2"/>
          </rPr>
          <t>Se requiere mucho trabajo para pasar solido a vapor sin que pase por el estado líquido</t>
        </r>
      </text>
    </comment>
    <comment ref="G13" authorId="1" shapeId="0" xr:uid="{849A3994-CDFD-4651-8F01-58659C27E878}">
      <text>
        <r>
          <rPr>
            <b/>
            <sz val="9"/>
            <color indexed="81"/>
            <rFont val="Tahoma"/>
            <family val="2"/>
          </rPr>
          <t xml:space="preserve">Requiere una expansión puesto que es un proceso isotermico e isobarico </t>
        </r>
      </text>
    </comment>
  </commentList>
</comments>
</file>

<file path=xl/sharedStrings.xml><?xml version="1.0" encoding="utf-8"?>
<sst xmlns="http://schemas.openxmlformats.org/spreadsheetml/2006/main" count="47" uniqueCount="43">
  <si>
    <t>m [kg]</t>
  </si>
  <si>
    <t>Valores de tabla</t>
  </si>
  <si>
    <t>T [K]</t>
  </si>
  <si>
    <t>S [KJ/kg*k]</t>
  </si>
  <si>
    <t>U [KJ/kg]</t>
  </si>
  <si>
    <t>Vapor</t>
  </si>
  <si>
    <t>Sólido</t>
  </si>
  <si>
    <t>∆H (kJ)</t>
  </si>
  <si>
    <t>∆S (kJ/K)</t>
  </si>
  <si>
    <t>T</t>
  </si>
  <si>
    <t>U</t>
  </si>
  <si>
    <t>H</t>
  </si>
  <si>
    <t>S</t>
  </si>
  <si>
    <t>K</t>
  </si>
  <si>
    <t>mmHg</t>
  </si>
  <si>
    <t>p</t>
  </si>
  <si>
    <t>V</t>
  </si>
  <si>
    <t>Sólido kJ/kg</t>
  </si>
  <si>
    <t>Vapor  kJ/kg</t>
  </si>
  <si>
    <t>Sólido kJ/kg K</t>
  </si>
  <si>
    <t>Vapor   kJ/kg K</t>
  </si>
  <si>
    <t>Sólido     L/kg</t>
  </si>
  <si>
    <r>
      <t>y</t>
    </r>
    <r>
      <rPr>
        <b/>
        <vertAlign val="subscript"/>
        <sz val="11"/>
        <color theme="1"/>
        <rFont val="Calibri"/>
        <family val="2"/>
        <scheme val="minor"/>
      </rPr>
      <t>inicial</t>
    </r>
  </si>
  <si>
    <r>
      <t xml:space="preserve">y </t>
    </r>
    <r>
      <rPr>
        <b/>
        <vertAlign val="subscript"/>
        <sz val="11"/>
        <color theme="1"/>
        <rFont val="Calibri"/>
        <family val="2"/>
        <scheme val="minor"/>
      </rPr>
      <t>final</t>
    </r>
  </si>
  <si>
    <t>p [mmHg]</t>
  </si>
  <si>
    <t>Proceso de sublimación parcial o total</t>
  </si>
  <si>
    <t>Insertar en las celdas de color amarillo los valores correspondientes</t>
  </si>
  <si>
    <t>W (kJ)</t>
  </si>
  <si>
    <r>
      <t>Vapor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</t>
    </r>
  </si>
  <si>
    <t>∆U  (kJ)</t>
  </si>
  <si>
    <t>∆G  (kJ)</t>
  </si>
  <si>
    <r>
      <t>V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/kg]</t>
    </r>
  </si>
  <si>
    <t>REGIÓN DE DOS FASES: Sólido y vapor saturado (agua)</t>
  </si>
  <si>
    <t>Resultados</t>
  </si>
  <si>
    <t>Dr. Juan Carlos Vázquez Lira UNAM FES Zaragoza 2019</t>
  </si>
  <si>
    <t>Con apoyo del programa DGAPA-UNAM-PAPIME PE-200419</t>
  </si>
  <si>
    <t>H [kJ/kg]</t>
  </si>
  <si>
    <r>
      <t>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(kJ)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</si>
  <si>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(kJ)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</si>
  <si>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 xml:space="preserve">1 </t>
    </r>
    <r>
      <rPr>
        <b/>
        <sz val="11"/>
        <color theme="1"/>
        <rFont val="Calibri"/>
        <family val="2"/>
        <scheme val="minor"/>
      </rPr>
      <t>(kJ)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</si>
  <si>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(kJ)</t>
    </r>
  </si>
  <si>
    <r>
      <t>S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(kJ/K)</t>
    </r>
  </si>
  <si>
    <r>
      <t>S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(kJ/K)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</si>
</sst>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2" borderId="0" xfId="0" applyFill="1"/>
    <xf numFmtId="0" fontId="0" fillId="4" borderId="0" xfId="0" applyFill="1"/>
    <xf numFmtId="0" fontId="1" fillId="4" borderId="0" xfId="0" applyFont="1" applyFill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2" borderId="0" xfId="0" applyFont="1" applyFill="1"/>
    <xf numFmtId="0" fontId="0" fillId="2" borderId="1" xfId="0" applyFill="1" applyBorder="1"/>
    <xf numFmtId="2" fontId="1" fillId="9" borderId="1" xfId="0" applyNumberFormat="1" applyFont="1" applyFill="1" applyBorder="1" applyAlignment="1" applyProtection="1">
      <alignment horizontal="center"/>
      <protection locked="0"/>
    </xf>
    <xf numFmtId="0" fontId="1" fillId="11" borderId="1" xfId="0" applyFont="1" applyFill="1" applyBorder="1" applyAlignment="1" applyProtection="1">
      <alignment horizontal="center"/>
      <protection hidden="1"/>
    </xf>
    <xf numFmtId="164" fontId="1" fillId="11" borderId="1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Border="1"/>
    <xf numFmtId="164" fontId="1" fillId="2" borderId="0" xfId="0" applyNumberFormat="1" applyFont="1" applyFill="1" applyBorder="1" applyAlignment="1" applyProtection="1">
      <alignment horizontal="center"/>
      <protection hidden="1"/>
    </xf>
    <xf numFmtId="2" fontId="1" fillId="11" borderId="1" xfId="0" applyNumberFormat="1" applyFont="1" applyFill="1" applyBorder="1" applyAlignment="1" applyProtection="1">
      <alignment horizontal="center"/>
      <protection hidden="1"/>
    </xf>
    <xf numFmtId="0" fontId="1" fillId="2" borderId="0" xfId="0" applyFont="1" applyFill="1" applyAlignment="1"/>
    <xf numFmtId="2" fontId="0" fillId="4" borderId="1" xfId="0" applyNumberForma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1" fillId="13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" borderId="0" xfId="0" applyFont="1" applyFill="1" applyBorder="1" applyAlignment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1" fillId="6" borderId="1" xfId="0" applyFont="1" applyFill="1" applyBorder="1" applyAlignment="1">
      <alignment horizontal="center"/>
    </xf>
    <xf numFmtId="0" fontId="1" fillId="12" borderId="0" xfId="0" applyFont="1" applyFill="1" applyAlignment="1" applyProtection="1">
      <alignment horizontal="center"/>
      <protection hidden="1"/>
    </xf>
    <xf numFmtId="0" fontId="1" fillId="14" borderId="0" xfId="0" applyFont="1" applyFill="1" applyAlignment="1" applyProtection="1">
      <alignment horizontal="center"/>
      <protection hidden="1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10</xdr:row>
      <xdr:rowOff>104775</xdr:rowOff>
    </xdr:from>
    <xdr:to>
      <xdr:col>1</xdr:col>
      <xdr:colOff>687704</xdr:colOff>
      <xdr:row>15</xdr:row>
      <xdr:rowOff>200024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3FAF22-E1BC-48BE-956A-82ABF182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114550"/>
          <a:ext cx="935354" cy="1238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13</xdr:row>
      <xdr:rowOff>9525</xdr:rowOff>
    </xdr:from>
    <xdr:to>
      <xdr:col>1</xdr:col>
      <xdr:colOff>363854</xdr:colOff>
      <xdr:row>19</xdr:row>
      <xdr:rowOff>104774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838208-094A-4BB7-8BF2-52784E2C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514600"/>
          <a:ext cx="935354" cy="1238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970E-D3A8-4D37-8B76-6D5406D28C9F}">
  <dimension ref="A1:CF1058"/>
  <sheetViews>
    <sheetView tabSelected="1" workbookViewId="0">
      <selection activeCell="M19" sqref="M19"/>
    </sheetView>
  </sheetViews>
  <sheetFormatPr baseColWidth="10" defaultRowHeight="15" x14ac:dyDescent="0.25"/>
  <sheetData>
    <row r="1" spans="1:84" x14ac:dyDescent="0.25">
      <c r="A1" s="32" t="s">
        <v>25</v>
      </c>
      <c r="B1" s="33"/>
      <c r="C1" s="33"/>
      <c r="D1" s="33"/>
      <c r="E1" s="33"/>
      <c r="F1" s="33"/>
      <c r="G1" s="33"/>
      <c r="H1" s="33"/>
      <c r="I1" s="2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30" t="s">
        <v>26</v>
      </c>
      <c r="B2" s="30"/>
      <c r="C2" s="30"/>
      <c r="D2" s="30"/>
      <c r="E2" s="30"/>
      <c r="F2" s="30"/>
      <c r="G2" s="30"/>
      <c r="H2" s="30"/>
      <c r="I2" s="2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x14ac:dyDescent="0.25">
      <c r="A3" s="31"/>
      <c r="B3" s="31"/>
      <c r="C3" s="31"/>
      <c r="D3" s="31"/>
      <c r="E3" s="31"/>
      <c r="F3" s="31"/>
      <c r="G3" s="31"/>
      <c r="H3" s="31"/>
      <c r="I3" s="1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x14ac:dyDescent="0.25">
      <c r="A4" s="22"/>
      <c r="B4" s="22"/>
      <c r="C4" s="22"/>
      <c r="D4" s="22"/>
      <c r="E4" s="22"/>
      <c r="F4" s="22"/>
      <c r="G4" s="22"/>
      <c r="H4" s="2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x14ac:dyDescent="0.25">
      <c r="A5" s="5" t="s">
        <v>0</v>
      </c>
      <c r="B5" s="9">
        <v>5</v>
      </c>
      <c r="C5" s="1"/>
      <c r="D5" s="27" t="s">
        <v>1</v>
      </c>
      <c r="E5" s="28"/>
      <c r="F5" s="28"/>
      <c r="G5" s="28"/>
      <c r="H5" s="29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7.25" x14ac:dyDescent="0.25">
      <c r="A6" s="5" t="s">
        <v>2</v>
      </c>
      <c r="B6" s="9">
        <v>255</v>
      </c>
      <c r="C6" s="1"/>
      <c r="D6" s="8"/>
      <c r="E6" s="18" t="s">
        <v>31</v>
      </c>
      <c r="F6" s="18" t="s">
        <v>36</v>
      </c>
      <c r="G6" s="18" t="s">
        <v>3</v>
      </c>
      <c r="H6" s="18" t="s">
        <v>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x14ac:dyDescent="0.25">
      <c r="A7" s="5" t="s">
        <v>24</v>
      </c>
      <c r="B7" s="10">
        <f>VLOOKUP(B6, Tabla!A4:J12,2,FALSE)</f>
        <v>0.96</v>
      </c>
      <c r="C7" s="1"/>
      <c r="D7" s="20" t="s">
        <v>5</v>
      </c>
      <c r="E7" s="10">
        <f>VLOOKUP(B6, Tabla!A4:J12,4,FALSE)</f>
        <v>920.2</v>
      </c>
      <c r="F7" s="10">
        <f>VLOOKUP(B6, Tabla!A4:J12,8,FALSE)</f>
        <v>2464.4</v>
      </c>
      <c r="G7" s="10">
        <f>VLOOKUP(B6, Tabla!A4:J12,10,FALSE)</f>
        <v>9.7360000000000007</v>
      </c>
      <c r="H7" s="10">
        <f>VLOOKUP(B6, Tabla!A4:J12,6,FALSE)</f>
        <v>2348.5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8" x14ac:dyDescent="0.35">
      <c r="A8" s="5" t="s">
        <v>22</v>
      </c>
      <c r="B8" s="9">
        <v>0</v>
      </c>
      <c r="C8" s="1"/>
      <c r="D8" s="20" t="s">
        <v>6</v>
      </c>
      <c r="E8" s="10">
        <f>VLOOKUP(B6, Tabla!A4:J12,3,FALSE)</f>
        <v>1.0852999999999999</v>
      </c>
      <c r="F8" s="10">
        <f>VLOOKUP(B6, Tabla!A4:J12,7,FALSE)</f>
        <v>-368.9</v>
      </c>
      <c r="G8" s="10">
        <f>VLOOKUP(B6, Tabla!A4:J12,9,FALSE)</f>
        <v>-1.3540000000000001</v>
      </c>
      <c r="H8" s="10">
        <f>VLOOKUP(B6, Tabla!A4:J12,5,FALSE)</f>
        <v>-368.9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8" x14ac:dyDescent="0.35">
      <c r="A9" s="5" t="s">
        <v>23</v>
      </c>
      <c r="B9" s="9">
        <v>0.2</v>
      </c>
      <c r="C9" s="1"/>
      <c r="D9" s="22"/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x14ac:dyDescent="0.25">
      <c r="A10" s="1"/>
      <c r="B10" s="1"/>
      <c r="C10" s="1"/>
      <c r="D10" s="24" t="s">
        <v>33</v>
      </c>
      <c r="E10" s="24"/>
      <c r="F10" s="24"/>
      <c r="G10" s="2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ht="18" x14ac:dyDescent="0.35">
      <c r="A11" s="1"/>
      <c r="B11" s="1"/>
      <c r="C11" s="1"/>
      <c r="D11" s="19" t="s">
        <v>37</v>
      </c>
      <c r="E11" s="10">
        <f>(F7*B8+(1-B8)*F8)*B5</f>
        <v>-1844.5</v>
      </c>
      <c r="F11" s="19" t="s">
        <v>27</v>
      </c>
      <c r="G11" s="11">
        <f>(B7*(E7*(B9)-E8*(1-B9))*B5*(1/760)*101325*1/1000)</f>
        <v>117.22028578105264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ht="18" x14ac:dyDescent="0.35">
      <c r="A12" s="1"/>
      <c r="B12" s="1"/>
      <c r="C12" s="1"/>
      <c r="D12" s="19" t="s">
        <v>38</v>
      </c>
      <c r="E12" s="10">
        <f>(F7*B9+(1-B9)*F8)*B5</f>
        <v>988.80000000000018</v>
      </c>
      <c r="F12" s="19" t="s">
        <v>7</v>
      </c>
      <c r="G12" s="14">
        <f>E12-E11</f>
        <v>2833.3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18" x14ac:dyDescent="0.35">
      <c r="A13" s="1"/>
      <c r="B13" s="1"/>
      <c r="C13" s="1"/>
      <c r="D13" s="19" t="s">
        <v>39</v>
      </c>
      <c r="E13" s="10">
        <f>(H7*B8+(1-B8)*H8)*B5</f>
        <v>-1844.5</v>
      </c>
      <c r="F13" s="19" t="s">
        <v>8</v>
      </c>
      <c r="G13" s="14">
        <f>E16-E15</f>
        <v>11.09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ht="18" x14ac:dyDescent="0.35">
      <c r="A14" s="1"/>
      <c r="B14" s="1"/>
      <c r="C14" s="1"/>
      <c r="D14" s="19" t="s">
        <v>40</v>
      </c>
      <c r="E14" s="10">
        <f>(H7*B9+(1-B9)*H8)*B5</f>
        <v>872.9000000000002</v>
      </c>
      <c r="F14" s="19" t="s">
        <v>29</v>
      </c>
      <c r="G14" s="14">
        <f>E14-E13</f>
        <v>2717.4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ht="18" x14ac:dyDescent="0.35">
      <c r="A15" s="1"/>
      <c r="B15" s="1"/>
      <c r="C15" s="1"/>
      <c r="D15" s="19" t="s">
        <v>41</v>
      </c>
      <c r="E15" s="10">
        <f>(G7*B8+(1-B8)*G8)*B5</f>
        <v>-6.7700000000000005</v>
      </c>
      <c r="F15" s="19" t="s">
        <v>30</v>
      </c>
      <c r="G15" s="11">
        <f>(G12-(B6*G13))</f>
        <v>5.3500000000003638</v>
      </c>
      <c r="H15" s="1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ht="18" x14ac:dyDescent="0.35">
      <c r="A16" s="1"/>
      <c r="B16" s="1"/>
      <c r="C16" s="1"/>
      <c r="D16" s="19" t="s">
        <v>42</v>
      </c>
      <c r="E16" s="10">
        <f>(G7*B9+(1-B9)*G8)*B5</f>
        <v>4.32</v>
      </c>
      <c r="F16" s="12"/>
      <c r="G16" s="1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x14ac:dyDescent="0.25">
      <c r="A17" s="22"/>
      <c r="B17" s="22"/>
      <c r="C17" s="22"/>
      <c r="D17" s="22"/>
      <c r="E17" s="22"/>
      <c r="F17" s="23"/>
      <c r="G17" s="22"/>
      <c r="H17" s="22"/>
      <c r="I17" s="2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22"/>
      <c r="B18" s="22"/>
      <c r="C18" s="23"/>
      <c r="D18" s="22"/>
      <c r="E18" s="22"/>
      <c r="F18" s="22"/>
      <c r="G18" s="22"/>
      <c r="H18" s="22"/>
      <c r="I18" s="2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x14ac:dyDescent="0.25">
      <c r="A19" s="25" t="s">
        <v>34</v>
      </c>
      <c r="B19" s="25"/>
      <c r="C19" s="25"/>
      <c r="D19" s="25"/>
      <c r="E19" s="25"/>
      <c r="F19" s="25"/>
      <c r="G19" s="25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26" t="s">
        <v>35</v>
      </c>
      <c r="B20" s="26"/>
      <c r="C20" s="26"/>
      <c r="D20" s="26"/>
      <c r="E20" s="26"/>
      <c r="F20" s="26"/>
      <c r="G20" s="26"/>
      <c r="H20" s="2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  <row r="1010" spans="1: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</row>
    <row r="1011" spans="1: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</row>
    <row r="1012" spans="1: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</row>
    <row r="1013" spans="1: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</row>
    <row r="1014" spans="1: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</row>
    <row r="1015" spans="1: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</row>
    <row r="1016" spans="1: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</row>
    <row r="1017" spans="1: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</row>
    <row r="1018" spans="1: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</row>
    <row r="1019" spans="1: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</row>
    <row r="1020" spans="1: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</row>
    <row r="1021" spans="1: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</row>
    <row r="1022" spans="1: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</row>
    <row r="1023" spans="1: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</row>
    <row r="1024" spans="1: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</row>
    <row r="1025" spans="1: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</row>
    <row r="1026" spans="1: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</row>
    <row r="1027" spans="1: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</row>
    <row r="1028" spans="1: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</row>
    <row r="1029" spans="1: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</row>
    <row r="1030" spans="1: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</row>
    <row r="1031" spans="1: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</row>
    <row r="1032" spans="1: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</row>
    <row r="1033" spans="1: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</row>
    <row r="1034" spans="1: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</row>
    <row r="1035" spans="1: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</row>
    <row r="1036" spans="1: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</row>
    <row r="1037" spans="1: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</row>
    <row r="1038" spans="1: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</row>
    <row r="1039" spans="1: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</row>
    <row r="1040" spans="1: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</row>
    <row r="1041" spans="1: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</row>
    <row r="1042" spans="1: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</row>
    <row r="1043" spans="1: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</row>
    <row r="1044" spans="1: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</row>
    <row r="1045" spans="1: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</row>
    <row r="1046" spans="1: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</row>
    <row r="1047" spans="1: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</row>
    <row r="1048" spans="1: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</row>
    <row r="1049" spans="1: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</row>
    <row r="1050" spans="1: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</row>
    <row r="1051" spans="1: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</row>
    <row r="1052" spans="1: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</row>
    <row r="1053" spans="1: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</row>
    <row r="1054" spans="1: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</row>
    <row r="1055" spans="1: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</row>
    <row r="1056" spans="1: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</row>
    <row r="1057" spans="1: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</row>
    <row r="1058" spans="1: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</row>
  </sheetData>
  <sheetProtection algorithmName="SHA-512" hashValue="+k6Sga0/1w7mbSEN9+bmHofykVWV0ODiRh1/hAy5zZdYrDdY5elvifaX0ql2VxU/uEIDmQO4ZgVdfN7RrC4JWQ==" saltValue="ZQaWOy+2W6W4K3K2eW0XJg==" spinCount="100000" sheet="1" objects="1" scenarios="1"/>
  <mergeCells count="6">
    <mergeCell ref="A1:H1"/>
    <mergeCell ref="D10:G10"/>
    <mergeCell ref="A19:H19"/>
    <mergeCell ref="A20:H20"/>
    <mergeCell ref="D5:H5"/>
    <mergeCell ref="A2:H3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ECE76-0644-4930-BAD5-C4F422A62078}">
  <dimension ref="A1:AD463"/>
  <sheetViews>
    <sheetView workbookViewId="0">
      <selection activeCell="J34" sqref="J34"/>
    </sheetView>
  </sheetViews>
  <sheetFormatPr baseColWidth="10" defaultRowHeight="15" x14ac:dyDescent="0.25"/>
  <cols>
    <col min="3" max="3" width="13.5703125" customWidth="1"/>
    <col min="4" max="4" width="13.42578125" customWidth="1"/>
    <col min="5" max="5" width="12.5703125" customWidth="1"/>
    <col min="6" max="6" width="13" customWidth="1"/>
    <col min="7" max="7" width="12.85546875" customWidth="1"/>
    <col min="8" max="8" width="13.140625" customWidth="1"/>
    <col min="9" max="9" width="14.85546875" customWidth="1"/>
    <col min="10" max="10" width="15.140625" customWidth="1"/>
  </cols>
  <sheetData>
    <row r="1" spans="1:30" x14ac:dyDescent="0.25">
      <c r="A1" s="36" t="s">
        <v>32</v>
      </c>
      <c r="B1" s="36"/>
      <c r="C1" s="36"/>
      <c r="D1" s="36"/>
      <c r="E1" s="36"/>
      <c r="F1" s="36"/>
      <c r="G1" s="36"/>
      <c r="H1" s="36"/>
      <c r="I1" s="36"/>
      <c r="J1" s="3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4" t="s">
        <v>9</v>
      </c>
      <c r="B2" s="5" t="s">
        <v>15</v>
      </c>
      <c r="C2" s="34" t="s">
        <v>16</v>
      </c>
      <c r="D2" s="34"/>
      <c r="E2" s="24" t="s">
        <v>10</v>
      </c>
      <c r="F2" s="24"/>
      <c r="G2" s="35" t="s">
        <v>11</v>
      </c>
      <c r="H2" s="35"/>
      <c r="I2" s="35" t="s">
        <v>12</v>
      </c>
      <c r="J2" s="35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7.25" x14ac:dyDescent="0.25">
      <c r="A3" s="6" t="s">
        <v>13</v>
      </c>
      <c r="B3" s="6" t="s">
        <v>14</v>
      </c>
      <c r="C3" s="6" t="s">
        <v>21</v>
      </c>
      <c r="D3" s="6" t="s">
        <v>28</v>
      </c>
      <c r="E3" s="6" t="s">
        <v>17</v>
      </c>
      <c r="F3" s="6" t="s">
        <v>18</v>
      </c>
      <c r="G3" s="6" t="s">
        <v>17</v>
      </c>
      <c r="H3" s="6" t="s">
        <v>18</v>
      </c>
      <c r="I3" s="6" t="s">
        <v>19</v>
      </c>
      <c r="J3" s="6" t="s">
        <v>20</v>
      </c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16">
        <v>273.14999999999998</v>
      </c>
      <c r="B4" s="16">
        <v>4.58</v>
      </c>
      <c r="C4" s="17">
        <v>1.0885</v>
      </c>
      <c r="D4" s="17">
        <v>205.9</v>
      </c>
      <c r="E4" s="17">
        <v>-332.7</v>
      </c>
      <c r="F4" s="17">
        <v>2373.1</v>
      </c>
      <c r="G4" s="17">
        <v>-332.7</v>
      </c>
      <c r="H4" s="17">
        <v>2496.9</v>
      </c>
      <c r="I4" s="17">
        <v>-1.218</v>
      </c>
      <c r="J4" s="17">
        <v>9.1389999999999993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16">
        <v>272</v>
      </c>
      <c r="B5" s="16">
        <v>4.18</v>
      </c>
      <c r="C5" s="17">
        <v>1.0885</v>
      </c>
      <c r="D5" s="17">
        <v>224.9</v>
      </c>
      <c r="E5" s="17">
        <v>-335</v>
      </c>
      <c r="F5" s="17">
        <v>2371.4</v>
      </c>
      <c r="G5" s="17">
        <v>-335</v>
      </c>
      <c r="H5" s="17">
        <v>2494.8000000000002</v>
      </c>
      <c r="I5" s="17">
        <v>-1.2270000000000001</v>
      </c>
      <c r="J5" s="17">
        <v>9.1750000000000007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16">
        <v>265</v>
      </c>
      <c r="B6" s="16">
        <v>2.61</v>
      </c>
      <c r="C6" s="17">
        <v>1.0871999999999999</v>
      </c>
      <c r="D6" s="17">
        <v>352.5</v>
      </c>
      <c r="E6" s="17">
        <v>-346.6</v>
      </c>
      <c r="F6" s="17">
        <v>2364.1</v>
      </c>
      <c r="G6" s="17">
        <v>-346.6</v>
      </c>
      <c r="H6" s="17">
        <v>2484.9</v>
      </c>
      <c r="I6" s="17">
        <v>-1.2689999999999999</v>
      </c>
      <c r="J6" s="17">
        <v>9.3529999999999998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x14ac:dyDescent="0.25">
      <c r="A7" s="16">
        <v>260</v>
      </c>
      <c r="B7" s="16">
        <v>1.6</v>
      </c>
      <c r="C7" s="17">
        <v>1.0865</v>
      </c>
      <c r="D7" s="17">
        <v>563.9</v>
      </c>
      <c r="E7" s="17">
        <v>-357.8</v>
      </c>
      <c r="F7" s="17">
        <v>2356.1999999999998</v>
      </c>
      <c r="G7" s="17">
        <v>-357.8</v>
      </c>
      <c r="H7" s="17">
        <v>2474.6999999999998</v>
      </c>
      <c r="I7" s="17">
        <v>-1.3120000000000001</v>
      </c>
      <c r="J7" s="17">
        <v>9.5399999999999991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16">
        <v>255</v>
      </c>
      <c r="B8" s="16">
        <v>0.96</v>
      </c>
      <c r="C8" s="17">
        <v>1.0852999999999999</v>
      </c>
      <c r="D8" s="17">
        <v>920.2</v>
      </c>
      <c r="E8" s="17">
        <v>-368.9</v>
      </c>
      <c r="F8" s="17">
        <v>2348.5</v>
      </c>
      <c r="G8" s="17">
        <v>-368.9</v>
      </c>
      <c r="H8" s="17">
        <v>2464.4</v>
      </c>
      <c r="I8" s="17">
        <v>-1.3540000000000001</v>
      </c>
      <c r="J8" s="17">
        <v>9.7360000000000007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x14ac:dyDescent="0.25">
      <c r="A9" s="16">
        <v>250</v>
      </c>
      <c r="B9" s="16">
        <v>0.56000000000000005</v>
      </c>
      <c r="C9" s="17">
        <v>1.0847</v>
      </c>
      <c r="D9" s="17">
        <v>1537</v>
      </c>
      <c r="E9" s="17">
        <v>-379.7</v>
      </c>
      <c r="F9" s="17">
        <v>2341.1</v>
      </c>
      <c r="G9" s="17">
        <v>-379.7</v>
      </c>
      <c r="H9" s="17">
        <v>2454.1999999999998</v>
      </c>
      <c r="I9" s="17">
        <v>-1.3979999999999999</v>
      </c>
      <c r="J9" s="17">
        <v>9.9420000000000002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x14ac:dyDescent="0.25">
      <c r="A10" s="16">
        <v>245</v>
      </c>
      <c r="B10" s="16">
        <v>0.32</v>
      </c>
      <c r="C10" s="17">
        <v>1.0834999999999999</v>
      </c>
      <c r="D10" s="17">
        <v>2629.2</v>
      </c>
      <c r="E10" s="17">
        <v>-390.3</v>
      </c>
      <c r="F10" s="17">
        <v>2333.5</v>
      </c>
      <c r="G10" s="17">
        <v>-390.3</v>
      </c>
      <c r="H10" s="17">
        <v>2444</v>
      </c>
      <c r="I10" s="17">
        <v>-1.4410000000000001</v>
      </c>
      <c r="J10" s="17">
        <v>10.159000000000001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x14ac:dyDescent="0.25">
      <c r="A11" s="16">
        <v>240</v>
      </c>
      <c r="B11" s="16">
        <v>0.18</v>
      </c>
      <c r="C11" s="17">
        <v>1.0828</v>
      </c>
      <c r="D11" s="17">
        <v>4616.7</v>
      </c>
      <c r="E11" s="17">
        <v>-400.7</v>
      </c>
      <c r="F11" s="17">
        <v>2324.6999999999998</v>
      </c>
      <c r="G11" s="17">
        <v>-400.7</v>
      </c>
      <c r="H11" s="17">
        <v>2433.8000000000002</v>
      </c>
      <c r="I11" s="17">
        <v>-1.484</v>
      </c>
      <c r="J11" s="17">
        <v>10.385999999999999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x14ac:dyDescent="0.25">
      <c r="A12" s="16">
        <v>235</v>
      </c>
      <c r="B12" s="16">
        <v>0.1</v>
      </c>
      <c r="C12" s="17">
        <v>1.0822000000000001</v>
      </c>
      <c r="D12" s="17">
        <v>8342.5</v>
      </c>
      <c r="E12" s="17">
        <v>-410.8</v>
      </c>
      <c r="F12" s="17">
        <v>2314.1</v>
      </c>
      <c r="G12" s="17">
        <v>-410.8</v>
      </c>
      <c r="H12" s="17">
        <v>2423.6</v>
      </c>
      <c r="I12" s="17">
        <v>-1.5269999999999999</v>
      </c>
      <c r="J12" s="17">
        <v>10.625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x14ac:dyDescent="0.25">
      <c r="A15" s="2"/>
      <c r="B15" s="2"/>
      <c r="C15" s="25" t="s">
        <v>34</v>
      </c>
      <c r="D15" s="25"/>
      <c r="E15" s="25"/>
      <c r="F15" s="25"/>
      <c r="G15" s="25"/>
      <c r="H15" s="25"/>
      <c r="I15" s="25"/>
      <c r="J15" s="2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x14ac:dyDescent="0.25">
      <c r="A16" s="2"/>
      <c r="B16" s="2"/>
      <c r="C16" s="26" t="s">
        <v>35</v>
      </c>
      <c r="D16" s="26"/>
      <c r="E16" s="26"/>
      <c r="F16" s="26"/>
      <c r="G16" s="26"/>
      <c r="H16" s="26"/>
      <c r="I16" s="26"/>
      <c r="J16" s="2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</sheetData>
  <sheetProtection algorithmName="SHA-512" hashValue="9zW/aUdn0UA6XpxFNFH1z8g4R238fYtaFoRGqquMftijY9AQgfYwGmplGtXHXsL6DFvpsseufq6uaYhNc6YObw==" saltValue="E3Knn9S6Kc6zWvZuVOQXrQ==" spinCount="100000" sheet="1" objects="1" scenarios="1"/>
  <mergeCells count="7">
    <mergeCell ref="A1:J1"/>
    <mergeCell ref="C15:J15"/>
    <mergeCell ref="C16:J16"/>
    <mergeCell ref="C2:D2"/>
    <mergeCell ref="E2:F2"/>
    <mergeCell ref="G2:H2"/>
    <mergeCell ref="I2:J2"/>
  </mergeCells>
  <pageMargins left="0.7" right="0.7" top="0.75" bottom="0.75" header="0.3" footer="0.3"/>
  <customProperties>
    <customPr name="SSC_SHEET_GU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Sublimación</vt:lpstr>
      <vt:lpstr>Tabla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drjva</dc:creator>
  <cp:lastModifiedBy>drjva</cp:lastModifiedBy>
  <dcterms:created xsi:type="dcterms:W3CDTF">2019-11-05T20:49:13Z</dcterms:created>
  <dcterms:modified xsi:type="dcterms:W3CDTF">2019-11-21T17:38:53Z</dcterms:modified>
</cp:coreProperties>
</file>