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drawings/drawing2.xml" ContentType="application/vnd.openxmlformats-officedocument.drawing+xml"/>
  <Override PartName="/xl/customProperty3.bin" ContentType="application/vnd.openxmlformats-officedocument.spreadsheetml.customProperty"/>
  <Override PartName="/xl/drawings/drawing3.xml" ContentType="application/vnd.openxmlformats-officedocument.drawing+xml"/>
  <Override PartName="/xl/customProperty4.bin" ContentType="application/vnd.openxmlformats-officedocument.spreadsheetml.customProperty"/>
  <Override PartName="/xl/drawings/drawing4.xml" ContentType="application/vnd.openxmlformats-officedocument.drawing+xml"/>
  <Override PartName="/xl/customProperty5.bin" ContentType="application/vnd.openxmlformats-officedocument.spreadsheetml.customProperty"/>
  <Override PartName="/xl/drawings/drawing5.xml" ContentType="application/vnd.openxmlformats-officedocument.drawing+xml"/>
  <Override PartName="/xl/drawings/drawing6.xml" ContentType="application/vnd.openxmlformats-officedocument.drawing+xml"/>
  <Override PartName="/xl/customProperty6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blog 2020-1\xls\"/>
    </mc:Choice>
  </mc:AlternateContent>
  <xr:revisionPtr revIDLastSave="0" documentId="13_ncr:1_{A5B9CC8C-C558-486B-A7F0-6C7670141071}" xr6:coauthVersionLast="45" xr6:coauthVersionMax="45" xr10:uidLastSave="{00000000-0000-0000-0000-000000000000}"/>
  <bookViews>
    <workbookView xWindow="-120" yWindow="-120" windowWidth="38640" windowHeight="15990" tabRatio="595" activeTab="5" xr2:uid="{8BF0FBD8-75FB-406C-AD52-AAF6CBCABB60}"/>
  </bookViews>
  <sheets>
    <sheet name="Trabajo exp  o comp" sheetId="10" r:id="rId1"/>
    <sheet name="Calor" sheetId="7" r:id="rId2"/>
    <sheet name="Entropia" sheetId="8" r:id="rId3"/>
    <sheet name="Energía Interna" sheetId="9" r:id="rId4"/>
    <sheet name="Entalpía" sheetId="11" r:id="rId5"/>
    <sheet name="Energía Gibss" sheetId="13" r:id="rId6"/>
    <sheet name="_SSC" sheetId="5" state="veryHidden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01" i="13" l="1"/>
  <c r="B99" i="13"/>
  <c r="B90" i="13"/>
  <c r="B88" i="13"/>
  <c r="F88" i="13"/>
  <c r="B51" i="13"/>
  <c r="B25" i="13"/>
  <c r="M37" i="13" s="1"/>
  <c r="B24" i="13"/>
  <c r="B23" i="13"/>
  <c r="B22" i="13"/>
  <c r="C14" i="13"/>
  <c r="B103" i="13" s="1"/>
  <c r="C12" i="13"/>
  <c r="C11" i="13"/>
  <c r="F88" i="11"/>
  <c r="B51" i="11"/>
  <c r="B28" i="11"/>
  <c r="B47" i="11" s="1"/>
  <c r="B25" i="11"/>
  <c r="B29" i="11" s="1"/>
  <c r="B31" i="11" s="1"/>
  <c r="B24" i="11"/>
  <c r="B23" i="11"/>
  <c r="B22" i="11"/>
  <c r="C14" i="11"/>
  <c r="F99" i="11" s="1"/>
  <c r="B101" i="11" s="1"/>
  <c r="C12" i="11"/>
  <c r="C11" i="11"/>
  <c r="B103" i="11" s="1"/>
  <c r="B29" i="13" l="1"/>
  <c r="B31" i="13" s="1"/>
  <c r="B28" i="13"/>
  <c r="Q37" i="13"/>
  <c r="F99" i="13"/>
  <c r="B99" i="11"/>
  <c r="B33" i="11"/>
  <c r="B46" i="11"/>
  <c r="B48" i="11"/>
  <c r="B49" i="11" s="1"/>
  <c r="M37" i="11"/>
  <c r="B30" i="11"/>
  <c r="B32" i="11" s="1"/>
  <c r="B34" i="11" s="1"/>
  <c r="B35" i="11" s="1"/>
  <c r="B37" i="11" s="1"/>
  <c r="Q37" i="11"/>
  <c r="F99" i="10"/>
  <c r="B101" i="10" s="1"/>
  <c r="F88" i="10"/>
  <c r="B90" i="10" s="1"/>
  <c r="B51" i="10"/>
  <c r="B25" i="10"/>
  <c r="Q37" i="10" s="1"/>
  <c r="B24" i="10"/>
  <c r="B23" i="10"/>
  <c r="B22" i="10"/>
  <c r="C14" i="10"/>
  <c r="B99" i="10" s="1"/>
  <c r="C12" i="10"/>
  <c r="C11" i="10"/>
  <c r="B99" i="9"/>
  <c r="B101" i="9"/>
  <c r="B103" i="9"/>
  <c r="F88" i="9"/>
  <c r="B51" i="9"/>
  <c r="Q37" i="9"/>
  <c r="M37" i="9"/>
  <c r="B28" i="9"/>
  <c r="B30" i="9" s="1"/>
  <c r="B32" i="9" s="1"/>
  <c r="B25" i="9"/>
  <c r="B24" i="9"/>
  <c r="B23" i="9"/>
  <c r="B22" i="9"/>
  <c r="C14" i="9"/>
  <c r="F99" i="9" s="1"/>
  <c r="C12" i="9"/>
  <c r="C11" i="9"/>
  <c r="B103" i="8"/>
  <c r="F88" i="8"/>
  <c r="B90" i="8" s="1"/>
  <c r="B51" i="8"/>
  <c r="Q37" i="8"/>
  <c r="M37" i="8"/>
  <c r="B25" i="8"/>
  <c r="B24" i="8"/>
  <c r="B28" i="8" s="1"/>
  <c r="B23" i="8"/>
  <c r="B22" i="8"/>
  <c r="C14" i="8"/>
  <c r="B99" i="8" s="1"/>
  <c r="B99" i="7" s="1"/>
  <c r="C12" i="8"/>
  <c r="C11" i="8"/>
  <c r="B90" i="7"/>
  <c r="B88" i="7"/>
  <c r="F88" i="7"/>
  <c r="C12" i="7"/>
  <c r="C11" i="7"/>
  <c r="C14" i="7"/>
  <c r="B36" i="13" l="1"/>
  <c r="B46" i="13"/>
  <c r="B33" i="13"/>
  <c r="B47" i="13"/>
  <c r="B30" i="13"/>
  <c r="B32" i="13" s="1"/>
  <c r="B34" i="13" s="1"/>
  <c r="B35" i="13" s="1"/>
  <c r="B37" i="13" s="1"/>
  <c r="B50" i="11"/>
  <c r="B36" i="11"/>
  <c r="B28" i="10"/>
  <c r="B29" i="10"/>
  <c r="B31" i="10" s="1"/>
  <c r="B88" i="10"/>
  <c r="M37" i="10"/>
  <c r="F99" i="7"/>
  <c r="B29" i="9"/>
  <c r="B31" i="9" s="1"/>
  <c r="B47" i="9"/>
  <c r="B88" i="8"/>
  <c r="B30" i="8"/>
  <c r="B32" i="8" s="1"/>
  <c r="B47" i="8"/>
  <c r="F99" i="8"/>
  <c r="B101" i="8" s="1"/>
  <c r="B101" i="7" s="1"/>
  <c r="B29" i="8"/>
  <c r="B31" i="8" s="1"/>
  <c r="B48" i="13" l="1"/>
  <c r="B49" i="13" s="1"/>
  <c r="B38" i="13"/>
  <c r="B40" i="13"/>
  <c r="B50" i="13"/>
  <c r="B38" i="11"/>
  <c r="B40" i="11"/>
  <c r="B54" i="11"/>
  <c r="E47" i="11" s="1"/>
  <c r="G47" i="11" s="1"/>
  <c r="B53" i="11"/>
  <c r="E46" i="11" s="1"/>
  <c r="G46" i="11" s="1"/>
  <c r="B52" i="11"/>
  <c r="E45" i="11" s="1"/>
  <c r="G45" i="11" s="1"/>
  <c r="B33" i="10"/>
  <c r="B46" i="10"/>
  <c r="B47" i="10"/>
  <c r="B30" i="10"/>
  <c r="B32" i="10" s="1"/>
  <c r="B34" i="10" s="1"/>
  <c r="B35" i="10" s="1"/>
  <c r="B36" i="10" s="1"/>
  <c r="B33" i="9"/>
  <c r="B34" i="9" s="1"/>
  <c r="B35" i="9" s="1"/>
  <c r="B36" i="9" s="1"/>
  <c r="B37" i="9"/>
  <c r="B46" i="9"/>
  <c r="B48" i="9"/>
  <c r="B49" i="9" s="1"/>
  <c r="B46" i="8"/>
  <c r="B33" i="8"/>
  <c r="B36" i="8"/>
  <c r="B34" i="8"/>
  <c r="B35" i="8" s="1"/>
  <c r="B37" i="8" s="1"/>
  <c r="B48" i="8"/>
  <c r="B49" i="8" s="1"/>
  <c r="B54" i="13" l="1"/>
  <c r="E47" i="13" s="1"/>
  <c r="G47" i="13" s="1"/>
  <c r="B53" i="13"/>
  <c r="E46" i="13" s="1"/>
  <c r="G46" i="13" s="1"/>
  <c r="B52" i="13"/>
  <c r="E45" i="13" s="1"/>
  <c r="G45" i="13" s="1"/>
  <c r="B39" i="13"/>
  <c r="E29" i="13"/>
  <c r="I29" i="13" s="1"/>
  <c r="F31" i="13"/>
  <c r="J31" i="13" s="1"/>
  <c r="F30" i="13"/>
  <c r="J30" i="13" s="1"/>
  <c r="H52" i="11"/>
  <c r="E52" i="11"/>
  <c r="E57" i="11" s="1"/>
  <c r="M47" i="11"/>
  <c r="E51" i="11"/>
  <c r="H51" i="11"/>
  <c r="M46" i="11"/>
  <c r="F30" i="11"/>
  <c r="J30" i="11" s="1"/>
  <c r="F31" i="11"/>
  <c r="J31" i="11" s="1"/>
  <c r="H53" i="11"/>
  <c r="E53" i="11"/>
  <c r="E58" i="11" s="1"/>
  <c r="M48" i="11"/>
  <c r="B39" i="11"/>
  <c r="E29" i="11"/>
  <c r="I29" i="11" s="1"/>
  <c r="B48" i="10"/>
  <c r="B49" i="10" s="1"/>
  <c r="B50" i="10" s="1"/>
  <c r="B37" i="10"/>
  <c r="B38" i="10" s="1"/>
  <c r="B38" i="9"/>
  <c r="B40" i="9"/>
  <c r="B50" i="9"/>
  <c r="B38" i="8"/>
  <c r="B40" i="8"/>
  <c r="B50" i="8"/>
  <c r="F36" i="13" l="1"/>
  <c r="J36" i="13"/>
  <c r="N36" i="13"/>
  <c r="H53" i="13"/>
  <c r="E53" i="13"/>
  <c r="M48" i="13"/>
  <c r="M33" i="13"/>
  <c r="I35" i="13"/>
  <c r="E35" i="13"/>
  <c r="G40" i="13" s="1"/>
  <c r="H52" i="13"/>
  <c r="E52" i="13"/>
  <c r="M47" i="13"/>
  <c r="J37" i="13"/>
  <c r="F37" i="13"/>
  <c r="R36" i="13"/>
  <c r="E30" i="13"/>
  <c r="I30" i="13" s="1"/>
  <c r="E31" i="13"/>
  <c r="I31" i="13" s="1"/>
  <c r="E51" i="13"/>
  <c r="E56" i="13" s="1"/>
  <c r="H51" i="13"/>
  <c r="M46" i="13"/>
  <c r="R36" i="11"/>
  <c r="J37" i="11"/>
  <c r="F37" i="11"/>
  <c r="J36" i="11"/>
  <c r="F36" i="11"/>
  <c r="N36" i="11"/>
  <c r="I35" i="11"/>
  <c r="M33" i="11"/>
  <c r="E35" i="11"/>
  <c r="E31" i="11"/>
  <c r="I31" i="11" s="1"/>
  <c r="E30" i="11"/>
  <c r="I30" i="11" s="1"/>
  <c r="E56" i="11"/>
  <c r="E29" i="10"/>
  <c r="I29" i="10" s="1"/>
  <c r="B39" i="10"/>
  <c r="B52" i="10"/>
  <c r="E45" i="10" s="1"/>
  <c r="G45" i="10" s="1"/>
  <c r="B53" i="10"/>
  <c r="E46" i="10" s="1"/>
  <c r="G46" i="10" s="1"/>
  <c r="B54" i="10"/>
  <c r="E47" i="10" s="1"/>
  <c r="G47" i="10" s="1"/>
  <c r="B40" i="10"/>
  <c r="F31" i="9"/>
  <c r="J31" i="9" s="1"/>
  <c r="F30" i="9"/>
  <c r="J30" i="9" s="1"/>
  <c r="B39" i="9"/>
  <c r="E29" i="9"/>
  <c r="I29" i="9" s="1"/>
  <c r="B54" i="9"/>
  <c r="E47" i="9" s="1"/>
  <c r="G47" i="9" s="1"/>
  <c r="B52" i="9"/>
  <c r="E45" i="9" s="1"/>
  <c r="G45" i="9" s="1"/>
  <c r="B53" i="9"/>
  <c r="E46" i="9" s="1"/>
  <c r="G46" i="9" s="1"/>
  <c r="F31" i="8"/>
  <c r="J31" i="8" s="1"/>
  <c r="F30" i="8"/>
  <c r="J30" i="8" s="1"/>
  <c r="B54" i="8"/>
  <c r="E47" i="8" s="1"/>
  <c r="G47" i="8" s="1"/>
  <c r="B52" i="8"/>
  <c r="E45" i="8" s="1"/>
  <c r="G45" i="8" s="1"/>
  <c r="B53" i="8"/>
  <c r="E46" i="8" s="1"/>
  <c r="G46" i="8" s="1"/>
  <c r="B39" i="8"/>
  <c r="E29" i="8"/>
  <c r="I29" i="8" s="1"/>
  <c r="Q30" i="13" l="1"/>
  <c r="M34" i="13" s="1"/>
  <c r="M38" i="13" s="1"/>
  <c r="E36" i="13"/>
  <c r="G41" i="13" s="1"/>
  <c r="R30" i="13"/>
  <c r="N34" i="13" s="1"/>
  <c r="N38" i="13" s="1"/>
  <c r="N30" i="13"/>
  <c r="N35" i="13" s="1"/>
  <c r="I36" i="13"/>
  <c r="M30" i="13"/>
  <c r="M35" i="13" s="1"/>
  <c r="M36" i="13"/>
  <c r="R31" i="13"/>
  <c r="R34" i="13" s="1"/>
  <c r="R38" i="13" s="1"/>
  <c r="N31" i="13"/>
  <c r="R35" i="13" s="1"/>
  <c r="Q31" i="13"/>
  <c r="Q34" i="13" s="1"/>
  <c r="Q38" i="13" s="1"/>
  <c r="E37" i="13"/>
  <c r="G42" i="13" s="1"/>
  <c r="M31" i="13"/>
  <c r="Q35" i="13" s="1"/>
  <c r="I37" i="13"/>
  <c r="Q36" i="13"/>
  <c r="E58" i="13"/>
  <c r="E57" i="13"/>
  <c r="R31" i="11"/>
  <c r="R34" i="11" s="1"/>
  <c r="R38" i="11" s="1"/>
  <c r="E37" i="11"/>
  <c r="Q31" i="11"/>
  <c r="Q34" i="11" s="1"/>
  <c r="Q38" i="11" s="1"/>
  <c r="I37" i="11"/>
  <c r="N31" i="11"/>
  <c r="R35" i="11" s="1"/>
  <c r="M31" i="11"/>
  <c r="Q35" i="11" s="1"/>
  <c r="Q36" i="11"/>
  <c r="E36" i="11"/>
  <c r="G41" i="11" s="1"/>
  <c r="R30" i="11"/>
  <c r="N34" i="11" s="1"/>
  <c r="N38" i="11" s="1"/>
  <c r="M36" i="11"/>
  <c r="N30" i="11"/>
  <c r="N35" i="11" s="1"/>
  <c r="M30" i="11"/>
  <c r="M35" i="11" s="1"/>
  <c r="Q30" i="11"/>
  <c r="M34" i="11" s="1"/>
  <c r="M38" i="11" s="1"/>
  <c r="I36" i="11"/>
  <c r="G40" i="11"/>
  <c r="F31" i="10"/>
  <c r="J31" i="10" s="1"/>
  <c r="F30" i="10"/>
  <c r="J30" i="10" s="1"/>
  <c r="H53" i="10"/>
  <c r="E53" i="10"/>
  <c r="M48" i="10"/>
  <c r="M33" i="10"/>
  <c r="E35" i="10"/>
  <c r="I35" i="10"/>
  <c r="M47" i="10"/>
  <c r="H52" i="10"/>
  <c r="E52" i="10"/>
  <c r="E57" i="10" s="1"/>
  <c r="E51" i="10"/>
  <c r="H51" i="10"/>
  <c r="M46" i="10"/>
  <c r="E30" i="10"/>
  <c r="I30" i="10" s="1"/>
  <c r="E31" i="10"/>
  <c r="I31" i="10" s="1"/>
  <c r="F37" i="9"/>
  <c r="J37" i="9"/>
  <c r="R36" i="9"/>
  <c r="M47" i="9"/>
  <c r="E52" i="9"/>
  <c r="E57" i="9" s="1"/>
  <c r="H52" i="9"/>
  <c r="H51" i="9"/>
  <c r="E51" i="9"/>
  <c r="E56" i="9" s="1"/>
  <c r="M46" i="9"/>
  <c r="E35" i="9"/>
  <c r="I35" i="9"/>
  <c r="M33" i="9"/>
  <c r="F36" i="9"/>
  <c r="N36" i="9"/>
  <c r="J36" i="9"/>
  <c r="E53" i="9"/>
  <c r="E58" i="9" s="1"/>
  <c r="H53" i="9"/>
  <c r="M48" i="9"/>
  <c r="E31" i="9"/>
  <c r="I31" i="9" s="1"/>
  <c r="E30" i="9"/>
  <c r="I30" i="9" s="1"/>
  <c r="H53" i="8"/>
  <c r="E53" i="8"/>
  <c r="E58" i="8" s="1"/>
  <c r="M48" i="8"/>
  <c r="I35" i="8"/>
  <c r="E35" i="8"/>
  <c r="M33" i="8"/>
  <c r="E51" i="8"/>
  <c r="H51" i="8"/>
  <c r="M46" i="8"/>
  <c r="F37" i="8"/>
  <c r="R36" i="8"/>
  <c r="J37" i="8"/>
  <c r="E31" i="8"/>
  <c r="I31" i="8" s="1"/>
  <c r="E30" i="8"/>
  <c r="I30" i="8" s="1"/>
  <c r="J36" i="8"/>
  <c r="N36" i="8"/>
  <c r="F36" i="8"/>
  <c r="E52" i="8"/>
  <c r="H52" i="8"/>
  <c r="M47" i="8"/>
  <c r="G42" i="11" l="1"/>
  <c r="J37" i="10"/>
  <c r="F37" i="10"/>
  <c r="R36" i="10"/>
  <c r="G40" i="10"/>
  <c r="R31" i="10"/>
  <c r="R34" i="10" s="1"/>
  <c r="R38" i="10" s="1"/>
  <c r="M31" i="10"/>
  <c r="Q35" i="10" s="1"/>
  <c r="Q31" i="10"/>
  <c r="Q34" i="10" s="1"/>
  <c r="Q38" i="10" s="1"/>
  <c r="N31" i="10"/>
  <c r="R35" i="10" s="1"/>
  <c r="I37" i="10"/>
  <c r="E37" i="10"/>
  <c r="Q36" i="10"/>
  <c r="I36" i="10"/>
  <c r="R30" i="10"/>
  <c r="N34" i="10" s="1"/>
  <c r="N38" i="10" s="1"/>
  <c r="N30" i="10"/>
  <c r="N35" i="10" s="1"/>
  <c r="E36" i="10"/>
  <c r="G41" i="10" s="1"/>
  <c r="Q30" i="10"/>
  <c r="M34" i="10" s="1"/>
  <c r="M38" i="10" s="1"/>
  <c r="M36" i="10"/>
  <c r="M30" i="10"/>
  <c r="M35" i="10" s="1"/>
  <c r="E56" i="10"/>
  <c r="E58" i="10"/>
  <c r="F36" i="10"/>
  <c r="J36" i="10"/>
  <c r="N36" i="10"/>
  <c r="E36" i="9"/>
  <c r="R30" i="9"/>
  <c r="N34" i="9" s="1"/>
  <c r="N38" i="9" s="1"/>
  <c r="M30" i="9"/>
  <c r="M35" i="9" s="1"/>
  <c r="Q30" i="9"/>
  <c r="M34" i="9" s="1"/>
  <c r="M38" i="9" s="1"/>
  <c r="I36" i="9"/>
  <c r="N30" i="9"/>
  <c r="N35" i="9" s="1"/>
  <c r="M36" i="9"/>
  <c r="G40" i="9"/>
  <c r="E37" i="9"/>
  <c r="R31" i="9"/>
  <c r="R34" i="9" s="1"/>
  <c r="R38" i="9" s="1"/>
  <c r="Q36" i="9"/>
  <c r="Q31" i="9"/>
  <c r="Q34" i="9" s="1"/>
  <c r="Q38" i="9" s="1"/>
  <c r="N31" i="9"/>
  <c r="R35" i="9" s="1"/>
  <c r="M31" i="9"/>
  <c r="Q35" i="9" s="1"/>
  <c r="I37" i="9"/>
  <c r="E56" i="8"/>
  <c r="M30" i="8"/>
  <c r="M35" i="8" s="1"/>
  <c r="E36" i="8"/>
  <c r="G41" i="8" s="1"/>
  <c r="R30" i="8"/>
  <c r="N34" i="8" s="1"/>
  <c r="N38" i="8" s="1"/>
  <c r="M36" i="8"/>
  <c r="I36" i="8"/>
  <c r="Q30" i="8"/>
  <c r="M34" i="8" s="1"/>
  <c r="M38" i="8" s="1"/>
  <c r="N30" i="8"/>
  <c r="N35" i="8" s="1"/>
  <c r="E57" i="8"/>
  <c r="I37" i="8"/>
  <c r="R31" i="8"/>
  <c r="R34" i="8" s="1"/>
  <c r="R38" i="8" s="1"/>
  <c r="Q36" i="8"/>
  <c r="E37" i="8"/>
  <c r="G42" i="8" s="1"/>
  <c r="Q31" i="8"/>
  <c r="Q34" i="8" s="1"/>
  <c r="Q38" i="8" s="1"/>
  <c r="N31" i="8"/>
  <c r="R35" i="8" s="1"/>
  <c r="M31" i="8"/>
  <c r="Q35" i="8" s="1"/>
  <c r="G40" i="8"/>
  <c r="B51" i="7"/>
  <c r="B22" i="7"/>
  <c r="G42" i="10" l="1"/>
  <c r="G42" i="9"/>
  <c r="G41" i="9"/>
  <c r="B25" i="7"/>
  <c r="Q37" i="7" s="1"/>
  <c r="B23" i="7" l="1"/>
  <c r="B24" i="7"/>
  <c r="M37" i="7"/>
  <c r="B28" i="7" l="1"/>
  <c r="B30" i="7" s="1"/>
  <c r="B32" i="7" s="1"/>
  <c r="B29" i="7"/>
  <c r="B31" i="7" s="1"/>
  <c r="B46" i="7" s="1"/>
  <c r="B47" i="7" l="1"/>
  <c r="B48" i="7" s="1"/>
  <c r="B49" i="7" s="1"/>
  <c r="B50" i="7" s="1"/>
  <c r="B54" i="7" s="1"/>
  <c r="E47" i="7" s="1"/>
  <c r="G47" i="7" s="1"/>
  <c r="H53" i="7" s="1"/>
  <c r="B33" i="7"/>
  <c r="B34" i="7" s="1"/>
  <c r="B35" i="7" s="1"/>
  <c r="B36" i="7" s="1"/>
  <c r="B37" i="7" l="1"/>
  <c r="M48" i="7"/>
  <c r="E53" i="7"/>
  <c r="E58" i="7" s="1"/>
  <c r="B53" i="7"/>
  <c r="E46" i="7" s="1"/>
  <c r="G46" i="7" s="1"/>
  <c r="H52" i="7" s="1"/>
  <c r="B52" i="7"/>
  <c r="E45" i="7" s="1"/>
  <c r="G45" i="7" s="1"/>
  <c r="E51" i="7" s="1"/>
  <c r="B38" i="7"/>
  <c r="B40" i="7"/>
  <c r="M46" i="7" l="1"/>
  <c r="H51" i="7"/>
  <c r="E56" i="7" s="1"/>
  <c r="E52" i="7"/>
  <c r="E57" i="7" s="1"/>
  <c r="M47" i="7"/>
  <c r="F30" i="7"/>
  <c r="J30" i="7" s="1"/>
  <c r="F31" i="7"/>
  <c r="J31" i="7" s="1"/>
  <c r="E29" i="7"/>
  <c r="I29" i="7" s="1"/>
  <c r="B39" i="7"/>
  <c r="E30" i="7" l="1"/>
  <c r="I30" i="7" s="1"/>
  <c r="E31" i="7"/>
  <c r="I31" i="7" s="1"/>
  <c r="M33" i="7"/>
  <c r="I35" i="7"/>
  <c r="E35" i="7"/>
  <c r="F37" i="7"/>
  <c r="J37" i="7"/>
  <c r="R36" i="7"/>
  <c r="N36" i="7"/>
  <c r="J36" i="7"/>
  <c r="F36" i="7"/>
  <c r="G40" i="7" l="1"/>
  <c r="N31" i="7"/>
  <c r="R35" i="7" s="1"/>
  <c r="M31" i="7"/>
  <c r="Q35" i="7" s="1"/>
  <c r="R31" i="7"/>
  <c r="R34" i="7" s="1"/>
  <c r="Q36" i="7"/>
  <c r="Q31" i="7"/>
  <c r="Q34" i="7" s="1"/>
  <c r="I37" i="7"/>
  <c r="E37" i="7"/>
  <c r="M30" i="7"/>
  <c r="M35" i="7" s="1"/>
  <c r="N30" i="7"/>
  <c r="N35" i="7" s="1"/>
  <c r="R30" i="7"/>
  <c r="N34" i="7" s="1"/>
  <c r="Q30" i="7"/>
  <c r="M34" i="7" s="1"/>
  <c r="I36" i="7"/>
  <c r="M36" i="7"/>
  <c r="E36" i="7"/>
  <c r="N38" i="7" l="1"/>
  <c r="Q38" i="7"/>
  <c r="R38" i="7"/>
  <c r="M38" i="7"/>
  <c r="G42" i="7"/>
  <c r="G41" i="7"/>
</calcChain>
</file>

<file path=xl/sharedStrings.xml><?xml version="1.0" encoding="utf-8"?>
<sst xmlns="http://schemas.openxmlformats.org/spreadsheetml/2006/main" count="746" uniqueCount="128">
  <si>
    <r>
      <t>x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>=</t>
    </r>
  </si>
  <si>
    <r>
      <t>x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=</t>
    </r>
  </si>
  <si>
    <r>
      <t>x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>=</t>
    </r>
  </si>
  <si>
    <t>Resultaten van x als tekst opgemaakt:</t>
  </si>
  <si>
    <r>
      <t>j</t>
    </r>
    <r>
      <rPr>
        <sz val="10"/>
        <rFont val="Arial"/>
        <family val="2"/>
      </rPr>
      <t>/3 +60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=</t>
    </r>
  </si>
  <si>
    <r>
      <t>..van x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 xml:space="preserve"> </t>
    </r>
  </si>
  <si>
    <r>
      <t>..van x</t>
    </r>
    <r>
      <rPr>
        <vertAlign val="subscript"/>
        <sz val="10"/>
        <rFont val="Arial"/>
        <family val="2"/>
      </rPr>
      <t>3</t>
    </r>
  </si>
  <si>
    <r>
      <t>j</t>
    </r>
    <r>
      <rPr>
        <sz val="10"/>
        <rFont val="Arial"/>
        <family val="2"/>
      </rPr>
      <t>/3 - 60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=</t>
    </r>
  </si>
  <si>
    <r>
      <t>..van x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</t>
    </r>
  </si>
  <si>
    <r>
      <t>..van x</t>
    </r>
    <r>
      <rPr>
        <vertAlign val="subscript"/>
        <sz val="10"/>
        <rFont val="Arial"/>
        <family val="2"/>
      </rPr>
      <t>2</t>
    </r>
  </si>
  <si>
    <r>
      <t>j</t>
    </r>
    <r>
      <rPr>
        <sz val="10"/>
        <rFont val="Arial"/>
        <family val="2"/>
      </rPr>
      <t>/3</t>
    </r>
    <r>
      <rPr>
        <sz val="10"/>
        <rFont val="Symbol"/>
        <family val="1"/>
        <charset val="2"/>
      </rPr>
      <t>=</t>
    </r>
  </si>
  <si>
    <r>
      <t>..van x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 xml:space="preserve"> </t>
    </r>
  </si>
  <si>
    <r>
      <t>..van x</t>
    </r>
    <r>
      <rPr>
        <vertAlign val="subscript"/>
        <sz val="10"/>
        <rFont val="Arial"/>
        <family val="2"/>
      </rPr>
      <t>1</t>
    </r>
  </si>
  <si>
    <r>
      <t>60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in rad.=</t>
    </r>
  </si>
  <si>
    <t>getal&gt;tekst</t>
  </si>
  <si>
    <t>Tekens..</t>
  </si>
  <si>
    <r>
      <t xml:space="preserve">j </t>
    </r>
    <r>
      <rPr>
        <sz val="10"/>
        <rFont val="Arial"/>
        <family val="2"/>
      </rPr>
      <t xml:space="preserve"> (in rad.)=</t>
    </r>
  </si>
  <si>
    <t>Voorbewerking om resultaten van x als tekst op te maken.</t>
  </si>
  <si>
    <r>
      <t>(|p|/3)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  <r>
      <rPr>
        <vertAlign val="superscript"/>
        <sz val="10"/>
        <rFont val="Arial"/>
        <family val="2"/>
      </rPr>
      <t>0,5</t>
    </r>
    <r>
      <rPr>
        <sz val="10"/>
        <rFont val="Arial"/>
        <family val="2"/>
      </rPr>
      <t xml:space="preserve"> =</t>
    </r>
  </si>
  <si>
    <r>
      <t>x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 xml:space="preserve"> ingevuld</t>
    </r>
  </si>
  <si>
    <r>
      <t>(|p|/3)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=</t>
    </r>
  </si>
  <si>
    <r>
      <t>x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ingevuld</t>
    </r>
  </si>
  <si>
    <r>
      <t>y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>=</t>
    </r>
  </si>
  <si>
    <t>|p|/3 =</t>
  </si>
  <si>
    <r>
      <t>x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 xml:space="preserve"> ingevuld</t>
    </r>
  </si>
  <si>
    <r>
      <t>y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=</t>
    </r>
  </si>
  <si>
    <t>q/2=</t>
  </si>
  <si>
    <t>Controle: hieronder moeten (als D&lt;0) nullen of "bijna nullen" staan</t>
  </si>
  <si>
    <r>
      <t>y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>=</t>
    </r>
  </si>
  <si>
    <t>Tussenresultaten</t>
  </si>
  <si>
    <t>D&lt;0</t>
  </si>
  <si>
    <t>x3=</t>
  </si>
  <si>
    <t>x2=</t>
  </si>
  <si>
    <t>x1=</t>
  </si>
  <si>
    <t>(u-v ) / 2 =</t>
  </si>
  <si>
    <t>Results as text</t>
  </si>
  <si>
    <t>(u+v ) / 2 =</t>
  </si>
  <si>
    <r>
      <t>x</t>
    </r>
    <r>
      <rPr>
        <b/>
        <vertAlign val="sub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ingevuld</t>
    </r>
  </si>
  <si>
    <r>
      <t>x</t>
    </r>
    <r>
      <rPr>
        <b/>
        <vertAlign val="subscript"/>
        <sz val="10"/>
        <rFont val="Arial"/>
        <family val="2"/>
      </rPr>
      <t xml:space="preserve">2 </t>
    </r>
    <r>
      <rPr>
        <b/>
        <sz val="10"/>
        <rFont val="Arial"/>
        <family val="2"/>
      </rPr>
      <t>ingevuld</t>
    </r>
  </si>
  <si>
    <t>u + v =</t>
  </si>
  <si>
    <t>D</t>
  </si>
  <si>
    <t>..of x3</t>
  </si>
  <si>
    <t>v=</t>
  </si>
  <si>
    <r>
      <t>C*x</t>
    </r>
    <r>
      <rPr>
        <vertAlign val="subscript"/>
        <sz val="10"/>
        <rFont val="Arial"/>
        <family val="2"/>
      </rPr>
      <t>3</t>
    </r>
  </si>
  <si>
    <r>
      <t>C*x</t>
    </r>
    <r>
      <rPr>
        <vertAlign val="subscript"/>
        <sz val="10"/>
        <rFont val="Arial"/>
        <family val="2"/>
      </rPr>
      <t>2</t>
    </r>
  </si>
  <si>
    <t>..of x2</t>
  </si>
  <si>
    <t>u=</t>
  </si>
  <si>
    <r>
      <t>B*x</t>
    </r>
    <r>
      <rPr>
        <vertAlign val="subscript"/>
        <sz val="10"/>
        <rFont val="Arial"/>
        <family val="2"/>
      </rPr>
      <t>3</t>
    </r>
    <r>
      <rPr>
        <vertAlign val="superscript"/>
        <sz val="10"/>
        <rFont val="Arial"/>
        <family val="2"/>
      </rPr>
      <t>2</t>
    </r>
  </si>
  <si>
    <r>
      <t>B*x</t>
    </r>
    <r>
      <rPr>
        <vertAlign val="subscript"/>
        <sz val="10"/>
        <rFont val="Arial"/>
        <family val="2"/>
      </rPr>
      <t>2</t>
    </r>
    <r>
      <rPr>
        <vertAlign val="superscript"/>
        <sz val="10"/>
        <rFont val="Arial"/>
        <family val="2"/>
      </rPr>
      <t>2</t>
    </r>
  </si>
  <si>
    <t>..of x1</t>
  </si>
  <si>
    <r>
      <t>D</t>
    </r>
    <r>
      <rPr>
        <vertAlign val="superscript"/>
        <sz val="10"/>
        <rFont val="Arial"/>
        <family val="2"/>
      </rPr>
      <t>0,5</t>
    </r>
    <r>
      <rPr>
        <sz val="10"/>
        <rFont val="Arial"/>
        <family val="2"/>
      </rPr>
      <t>=</t>
    </r>
  </si>
  <si>
    <r>
      <t>A*x</t>
    </r>
    <r>
      <rPr>
        <vertAlign val="subscript"/>
        <sz val="10"/>
        <rFont val="Arial"/>
        <family val="2"/>
      </rPr>
      <t>3</t>
    </r>
    <r>
      <rPr>
        <vertAlign val="superscript"/>
        <sz val="10"/>
        <rFont val="Arial"/>
        <family val="2"/>
      </rPr>
      <t>3</t>
    </r>
  </si>
  <si>
    <r>
      <t>A*x</t>
    </r>
    <r>
      <rPr>
        <vertAlign val="subscript"/>
        <sz val="10"/>
        <rFont val="Arial"/>
        <family val="2"/>
      </rPr>
      <t>2</t>
    </r>
    <r>
      <rPr>
        <vertAlign val="superscript"/>
        <sz val="10"/>
        <rFont val="Arial"/>
        <family val="2"/>
      </rPr>
      <t>3</t>
    </r>
  </si>
  <si>
    <t>im</t>
  </si>
  <si>
    <t>re</t>
  </si>
  <si>
    <t>Signs</t>
  </si>
  <si>
    <t>D=</t>
  </si>
  <si>
    <r>
      <t>x</t>
    </r>
    <r>
      <rPr>
        <b/>
        <vertAlign val="sub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ingevuld</t>
    </r>
  </si>
  <si>
    <t xml:space="preserve">Convert results to text </t>
  </si>
  <si>
    <r>
      <t>(q/2)</t>
    </r>
    <r>
      <rPr>
        <vertAlign val="superscript"/>
        <sz val="10"/>
        <rFont val="Arial"/>
        <family val="2"/>
      </rPr>
      <t>2</t>
    </r>
  </si>
  <si>
    <t>Controle voor x1, x2 en x3: hier moeten, als D&gt;=0 nullen of "bijna nullen" staan</t>
  </si>
  <si>
    <r>
      <t>(p/3)</t>
    </r>
    <r>
      <rPr>
        <vertAlign val="superscript"/>
        <sz val="10"/>
        <rFont val="Arial"/>
        <family val="2"/>
      </rPr>
      <t>3</t>
    </r>
  </si>
  <si>
    <r>
      <t>x</t>
    </r>
    <r>
      <rPr>
        <vertAlign val="subscript"/>
        <sz val="10"/>
        <rFont val="Arial"/>
        <family val="2"/>
      </rPr>
      <t>3</t>
    </r>
    <r>
      <rPr>
        <vertAlign val="superscript"/>
        <sz val="10"/>
        <rFont val="Arial"/>
        <family val="2"/>
      </rPr>
      <t>3</t>
    </r>
  </si>
  <si>
    <r>
      <t>x</t>
    </r>
    <r>
      <rPr>
        <vertAlign val="subscript"/>
        <sz val="10"/>
        <rFont val="Arial"/>
        <family val="2"/>
      </rPr>
      <t>3</t>
    </r>
    <r>
      <rPr>
        <vertAlign val="superscript"/>
        <sz val="10"/>
        <rFont val="Arial"/>
        <family val="2"/>
      </rPr>
      <t>2</t>
    </r>
  </si>
  <si>
    <t>so</t>
  </si>
  <si>
    <t>y3=</t>
  </si>
  <si>
    <r>
      <t>x</t>
    </r>
    <r>
      <rPr>
        <vertAlign val="subscript"/>
        <sz val="10"/>
        <rFont val="Arial"/>
        <family val="2"/>
      </rPr>
      <t>2</t>
    </r>
    <r>
      <rPr>
        <vertAlign val="superscript"/>
        <sz val="10"/>
        <rFont val="Arial"/>
        <family val="2"/>
      </rPr>
      <t>3</t>
    </r>
  </si>
  <si>
    <r>
      <t>x</t>
    </r>
    <r>
      <rPr>
        <vertAlign val="subscript"/>
        <sz val="10"/>
        <rFont val="Arial"/>
        <family val="2"/>
      </rPr>
      <t>2</t>
    </r>
    <r>
      <rPr>
        <vertAlign val="superscript"/>
        <sz val="10"/>
        <rFont val="Arial"/>
        <family val="2"/>
      </rPr>
      <t>2</t>
    </r>
  </si>
  <si>
    <t>y2=</t>
  </si>
  <si>
    <t>p/3=</t>
  </si>
  <si>
    <t>y1=</t>
  </si>
  <si>
    <t>q=</t>
  </si>
  <si>
    <t>Check</t>
  </si>
  <si>
    <t>p=</t>
  </si>
  <si>
    <t>Formulae below if D&gt;0 of D=0</t>
  </si>
  <si>
    <t>C=</t>
  </si>
  <si>
    <t>B=</t>
  </si>
  <si>
    <t>A=</t>
  </si>
  <si>
    <t>Copies of A, B, C and D</t>
  </si>
  <si>
    <t>Introducir los valores en las celdas de color amarillo</t>
  </si>
  <si>
    <t>{"BrowserAndLocation":{"ConversionPath":"C:\\Users\\juan\\Documents\\SpreadsheetConverter","SelectedBrowsers":[]},"SpreadsheetServer":{"Username":"","Password":"","ServerUrl":""},"ConfigureSubmitDefault":{"Email":"tamayo.mario@gmail.com","Free":false,"Advanced":false,"AdvancedSecured":false,"Demo":true},"MessageBubble":{"Close":false,"TopMsg":0},"CustomizeTheme":{"Theme":"C:\\Users\\juan\\AppData\\Roaming\\SpreadsheetConverter\\V9\\SupportFiles\\themes\\bootstrap\\css\\default-ssc-theme.css"},"QrSetting":{"ShowOnConversion":true},"CongratsPage":{"LastOpenedVersion":""},"WordPressPluginSetting":{"IsPluginInstalled":false},"Preferences":{"IsAdvancedSettingModelInitialize":true,"IsCaptchaInitialize":true,"IsNodeSettingInitialize":false,"IsRequiredFieldModalInitialize":true,"IsSubmitDialogModelInitialize":true,"IsToolbarButtonModelInitialize":true,"IsWizardButtonModelInitialize":true,"ReadFromHidden":false,"AdvancedSetting":null,"NodeSetting":{"LoginText":{"LoginButtonText":"Login","PageDescription":"Restricted access only","LoginErrorMessage":"Authentication failed, please check your username and password.","PlaceholderPassword":"password","PlaceholderUsername":"username / email","UserExtraMessage":""}},"Captcha":{"Heading":"Enter the number displayed below.","Message":"This is to verify that you are a human visitor, to prevent automated form submissions.","OkButton":"OK","CancelButton":"Cancel","ErrorMessage":"Your answer is incorrect, please try again."},"RequiredField":{"ErrorMessage":"The fields with the red border are required or invalid.","OkButton":"OK","DDLDefaultRequiredText":"Please Select"},"WizardButton":{"Next":"Siguiente","Previous":"Anterior","Cancel":"Cancelar","Finish":"Finalizar"},"ToolbarButton":{"Submit":"Enviar","Print":"Imprimir","PrintAll":"Print All","Reset":"Reiniciar","Update":"Update","Back":"Back"},"SubmitDialog":{"SubmitDialogHeading":"Submit Successful.","SubmitDialogDesc":"The form was successfully submitted.","BeforeSubmitDesc":"The form is being submitted.","OfflineHeading":"Save until online","OfflineDesc":"You are currently offline and the submit failed. Do you want to save the submit and send it later when you are online.","OfflineConfirm":"Do you want to save?","OfflineSubmitHeading":"Offline forms submit confirmation","OfflineSubmitDesc":"There are Offline form(s), which are now ready to submit in server.","OfflineSubmitConfirm":"Do you want to submit?","FailOfflineHeading":"Offline Form submit failed","FailOfflineDesc":"Unable to connect to the Internet. Please try submitting the offline forms later in internet connection.","OfflineSubmitWait":"It may take sometime to finish all submits depending on the size of offline forms and internet connection.","OfflineSubmitWaitCounter":"Left","OfflineSubmitError":"Submit error: Please try later."}},"UxPreferences":null}</t>
  </si>
  <si>
    <t>R (atmL/molK)</t>
  </si>
  <si>
    <t>{"InputDetection":0,"RecalcMode":0,"Layout":0,"LayoutSamePagesHeightEnabled":false,"Theme":{"BgColor":"#FFFFFFFF","BgImage":"","InputBorderStyle":2,"AppliedTheme":""},"SmartphoneSettings":{"ViewportLock":true,"UseOldViewEngine":false,"EnableZoom":false,"EnableSwipe":false,"HideToolbar":false,"InheritBackgroundColor":false,"CheckboxFlavor":1,"ShowBubble":false},"Name":"","Flavor":0,"Edition":3,"CopyProtect":{"IsEnabled":false,"DomainName":""},"HideSscPoweredlogo":false,"AspnetConfig":{"BrowseUrl":"http://localhost/ssc","FileExtension":0},"NodeSecureLoginEnabled":false,"SmartphoneTheme":1,"Toolbar":{"Position":2,"IsSubmit":false,"IsPrint":true,"IsPrintAll":false,"IsReset":true,"IsUpdate":false},"ConfigureSubmit":{"IsShowCaptcha":false,"IsUseSscWebServer":true,"ReceiverCode":"tamayo.mario@gmail.com","IsFreeService":false,"IsAdvanceService":false,"IsSecureEmail":false,"IsDemonstrationService":true,"AfterSuccessfulSubmit":"","AfterFailSubmit":"","AfterCancelWizard":"","IsUseOwnWebServer":false,"OwnWebServerURL":"","OwnWebServerTarget":"","SubmitTarget":0},"IgnoreBgInputCell":false,"ButtonStyle":0,"ResponsiveDesignDisabled":false,"HideLookupRange":false,"BrowserStorageEnabled":false,"RealtimeSyncEnabled":true,"GoogleAnalyticsTrackingId":"","GoogleApiKey":"","ChartSelected":3,"ChartYAxisFixed":false}</t>
  </si>
  <si>
    <t>pc (atm)</t>
  </si>
  <si>
    <t>Tc (K)</t>
  </si>
  <si>
    <t>Dr. Juan Carlos Vázquez Lira UNAM FES Zaragoza 2019</t>
  </si>
  <si>
    <t>Con apoyo del programa DGAPA-UNAM-PAPIME PE-200419</t>
  </si>
  <si>
    <r>
      <t>a (atmL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/mol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</si>
  <si>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r>
      <t>b</t>
    </r>
    <r>
      <rPr>
        <b/>
        <vertAlign val="subscript"/>
        <sz val="10"/>
        <rFont val="Arial"/>
        <family val="2"/>
      </rPr>
      <t xml:space="preserve"> </t>
    </r>
    <r>
      <rPr>
        <b/>
        <sz val="10"/>
        <rFont val="Arial"/>
        <family val="2"/>
      </rPr>
      <t>(L/mol)</t>
    </r>
  </si>
  <si>
    <t>Trabajo de expansión ó compresión comportamiento tipo Van der Waals</t>
  </si>
  <si>
    <t>Temperatura  (K)</t>
  </si>
  <si>
    <t>n (mol)</t>
  </si>
  <si>
    <t>Ideal</t>
  </si>
  <si>
    <t>Real</t>
  </si>
  <si>
    <r>
      <t>w</t>
    </r>
    <r>
      <rPr>
        <b/>
        <vertAlign val="subscript"/>
        <sz val="12"/>
        <rFont val="Arial"/>
        <family val="2"/>
      </rPr>
      <t>R</t>
    </r>
    <r>
      <rPr>
        <b/>
        <sz val="12"/>
        <rFont val="Arial"/>
        <family val="2"/>
      </rPr>
      <t xml:space="preserve"> (J)</t>
    </r>
  </si>
  <si>
    <r>
      <t>w</t>
    </r>
    <r>
      <rPr>
        <b/>
        <vertAlign val="subscript"/>
        <sz val="12"/>
        <rFont val="Arial"/>
        <family val="2"/>
      </rPr>
      <t>IR</t>
    </r>
    <r>
      <rPr>
        <b/>
        <sz val="12"/>
        <rFont val="Arial"/>
        <family val="2"/>
      </rPr>
      <t xml:space="preserve"> (J)</t>
    </r>
  </si>
  <si>
    <r>
      <rPr>
        <b/>
        <sz val="12"/>
        <rFont val="Arial"/>
        <family val="2"/>
      </rPr>
      <t>w</t>
    </r>
    <r>
      <rPr>
        <b/>
        <vertAlign val="subscript"/>
        <sz val="12"/>
        <rFont val="Arial"/>
        <family val="2"/>
      </rPr>
      <t xml:space="preserve">IR </t>
    </r>
    <r>
      <rPr>
        <b/>
        <sz val="12"/>
        <rFont val="Arial"/>
        <family val="2"/>
      </rPr>
      <t>(J)</t>
    </r>
  </si>
  <si>
    <r>
      <t>V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(L)</t>
    </r>
  </si>
  <si>
    <r>
      <t>p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(atm)</t>
    </r>
  </si>
  <si>
    <r>
      <t>p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 xml:space="preserve"> (atm)</t>
    </r>
  </si>
  <si>
    <r>
      <t>p</t>
    </r>
    <r>
      <rPr>
        <b/>
        <vertAlign val="subscript"/>
        <sz val="12"/>
        <rFont val="Arial"/>
        <family val="2"/>
      </rPr>
      <t xml:space="preserve">2 </t>
    </r>
    <r>
      <rPr>
        <b/>
        <sz val="12"/>
        <rFont val="Arial"/>
        <family val="2"/>
      </rPr>
      <t>(atm)</t>
    </r>
  </si>
  <si>
    <r>
      <t>V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(L)</t>
    </r>
  </si>
  <si>
    <r>
      <rPr>
        <b/>
        <sz val="12"/>
        <rFont val="Symbol"/>
        <family val="1"/>
        <charset val="2"/>
      </rPr>
      <t>D</t>
    </r>
    <r>
      <rPr>
        <b/>
        <sz val="12"/>
        <rFont val="Arial"/>
        <family val="2"/>
      </rPr>
      <t>S</t>
    </r>
    <r>
      <rPr>
        <b/>
        <vertAlign val="subscript"/>
        <sz val="12"/>
        <rFont val="Arial"/>
        <family val="2"/>
      </rPr>
      <t>R</t>
    </r>
    <r>
      <rPr>
        <b/>
        <sz val="12"/>
        <rFont val="Arial"/>
        <family val="2"/>
      </rPr>
      <t xml:space="preserve"> (J/K)</t>
    </r>
  </si>
  <si>
    <r>
      <rPr>
        <b/>
        <sz val="12"/>
        <rFont val="Symbol"/>
        <family val="1"/>
        <charset val="2"/>
      </rPr>
      <t>D</t>
    </r>
    <r>
      <rPr>
        <b/>
        <sz val="12"/>
        <rFont val="Arial"/>
        <family val="2"/>
      </rPr>
      <t>S</t>
    </r>
    <r>
      <rPr>
        <b/>
        <vertAlign val="subscript"/>
        <sz val="12"/>
        <rFont val="Arial"/>
        <family val="2"/>
      </rPr>
      <t xml:space="preserve">IR </t>
    </r>
    <r>
      <rPr>
        <b/>
        <sz val="12"/>
        <rFont val="Arial"/>
        <family val="2"/>
      </rPr>
      <t>(J/K)</t>
    </r>
  </si>
  <si>
    <r>
      <rPr>
        <b/>
        <sz val="12"/>
        <rFont val="Symbol"/>
        <family val="1"/>
        <charset val="2"/>
      </rPr>
      <t>D</t>
    </r>
    <r>
      <rPr>
        <b/>
        <sz val="12"/>
        <rFont val="Arial"/>
        <family val="2"/>
      </rPr>
      <t>S</t>
    </r>
    <r>
      <rPr>
        <b/>
        <vertAlign val="subscript"/>
        <sz val="12"/>
        <rFont val="Arial"/>
        <family val="2"/>
      </rPr>
      <t>IR</t>
    </r>
    <r>
      <rPr>
        <b/>
        <sz val="12"/>
        <rFont val="Arial"/>
        <family val="2"/>
      </rPr>
      <t xml:space="preserve"> (J/K)</t>
    </r>
  </si>
  <si>
    <t>Entropía de expansión ó compresión comportamiento tipo Van der Waals</t>
  </si>
  <si>
    <r>
      <rPr>
        <b/>
        <sz val="12"/>
        <rFont val="Symbol"/>
        <family val="1"/>
        <charset val="2"/>
      </rPr>
      <t>D</t>
    </r>
    <r>
      <rPr>
        <b/>
        <sz val="12"/>
        <rFont val="Arial"/>
        <family val="2"/>
      </rPr>
      <t>U</t>
    </r>
    <r>
      <rPr>
        <b/>
        <vertAlign val="subscript"/>
        <sz val="12"/>
        <rFont val="Arial"/>
        <family val="2"/>
      </rPr>
      <t>R</t>
    </r>
    <r>
      <rPr>
        <b/>
        <sz val="12"/>
        <rFont val="Arial"/>
        <family val="2"/>
      </rPr>
      <t xml:space="preserve"> (J)</t>
    </r>
  </si>
  <si>
    <r>
      <rPr>
        <b/>
        <sz val="12"/>
        <rFont val="Symbol"/>
        <family val="1"/>
        <charset val="2"/>
      </rPr>
      <t>D</t>
    </r>
    <r>
      <rPr>
        <b/>
        <sz val="12"/>
        <rFont val="Arial"/>
        <family val="2"/>
      </rPr>
      <t>U</t>
    </r>
    <r>
      <rPr>
        <b/>
        <vertAlign val="subscript"/>
        <sz val="12"/>
        <rFont val="Arial"/>
        <family val="2"/>
      </rPr>
      <t xml:space="preserve">IR </t>
    </r>
    <r>
      <rPr>
        <b/>
        <sz val="12"/>
        <rFont val="Arial"/>
        <family val="2"/>
      </rPr>
      <t>(J)</t>
    </r>
  </si>
  <si>
    <r>
      <rPr>
        <b/>
        <sz val="12"/>
        <rFont val="Symbol"/>
        <family val="1"/>
        <charset val="2"/>
      </rPr>
      <t>D</t>
    </r>
    <r>
      <rPr>
        <b/>
        <sz val="12"/>
        <rFont val="Arial"/>
        <family val="2"/>
      </rPr>
      <t>U</t>
    </r>
    <r>
      <rPr>
        <b/>
        <vertAlign val="subscript"/>
        <sz val="12"/>
        <rFont val="Arial"/>
        <family val="2"/>
      </rPr>
      <t>IR</t>
    </r>
    <r>
      <rPr>
        <b/>
        <sz val="12"/>
        <rFont val="Arial"/>
        <family val="2"/>
      </rPr>
      <t xml:space="preserve"> (J)</t>
    </r>
  </si>
  <si>
    <t>Energía Interna de expansión ó compresión comportamiento tipo Van der Waals</t>
  </si>
  <si>
    <r>
      <t>q</t>
    </r>
    <r>
      <rPr>
        <b/>
        <vertAlign val="subscript"/>
        <sz val="12"/>
        <rFont val="Arial"/>
        <family val="2"/>
      </rPr>
      <t>R</t>
    </r>
    <r>
      <rPr>
        <b/>
        <sz val="12"/>
        <rFont val="Arial"/>
        <family val="2"/>
      </rPr>
      <t xml:space="preserve"> (J)</t>
    </r>
  </si>
  <si>
    <r>
      <rPr>
        <b/>
        <sz val="12"/>
        <rFont val="Arial"/>
        <family val="2"/>
      </rPr>
      <t>q</t>
    </r>
    <r>
      <rPr>
        <b/>
        <vertAlign val="subscript"/>
        <sz val="12"/>
        <rFont val="Arial"/>
        <family val="2"/>
      </rPr>
      <t xml:space="preserve">IR </t>
    </r>
    <r>
      <rPr>
        <b/>
        <sz val="12"/>
        <rFont val="Arial"/>
        <family val="2"/>
      </rPr>
      <t>(J)</t>
    </r>
  </si>
  <si>
    <r>
      <t>q</t>
    </r>
    <r>
      <rPr>
        <b/>
        <vertAlign val="subscript"/>
        <sz val="12"/>
        <rFont val="Arial"/>
        <family val="2"/>
      </rPr>
      <t>IR</t>
    </r>
    <r>
      <rPr>
        <b/>
        <sz val="12"/>
        <rFont val="Arial"/>
        <family val="2"/>
      </rPr>
      <t xml:space="preserve"> (J)</t>
    </r>
  </si>
  <si>
    <t>Calor de expansión ó compresión comportamiento tipo Van der Waals</t>
  </si>
  <si>
    <r>
      <rPr>
        <b/>
        <sz val="12"/>
        <rFont val="Symbol"/>
        <family val="1"/>
        <charset val="2"/>
      </rPr>
      <t>DH</t>
    </r>
    <r>
      <rPr>
        <b/>
        <vertAlign val="subscript"/>
        <sz val="12"/>
        <rFont val="Arial"/>
        <family val="2"/>
      </rPr>
      <t>R</t>
    </r>
    <r>
      <rPr>
        <b/>
        <sz val="12"/>
        <rFont val="Arial"/>
        <family val="2"/>
      </rPr>
      <t xml:space="preserve"> (J)</t>
    </r>
  </si>
  <si>
    <r>
      <rPr>
        <b/>
        <sz val="12"/>
        <rFont val="Symbol"/>
        <family val="1"/>
        <charset val="2"/>
      </rPr>
      <t>DH</t>
    </r>
    <r>
      <rPr>
        <b/>
        <vertAlign val="subscript"/>
        <sz val="12"/>
        <rFont val="Arial"/>
        <family val="2"/>
      </rPr>
      <t xml:space="preserve">IR </t>
    </r>
    <r>
      <rPr>
        <b/>
        <sz val="12"/>
        <rFont val="Arial"/>
        <family val="2"/>
      </rPr>
      <t>(J)</t>
    </r>
  </si>
  <si>
    <r>
      <rPr>
        <b/>
        <sz val="12"/>
        <rFont val="Symbol"/>
        <family val="1"/>
        <charset val="2"/>
      </rPr>
      <t>DH</t>
    </r>
    <r>
      <rPr>
        <b/>
        <vertAlign val="subscript"/>
        <sz val="12"/>
        <rFont val="Arial"/>
        <family val="2"/>
      </rPr>
      <t>IR</t>
    </r>
    <r>
      <rPr>
        <b/>
        <sz val="12"/>
        <rFont val="Arial"/>
        <family val="2"/>
      </rPr>
      <t xml:space="preserve"> (J)</t>
    </r>
  </si>
  <si>
    <t>{"IsHide":false,"HiddenInExcel":false,"SheetId":-1,"Name":"Trabajo exp  o comp","Guid":"0M2R69","Index":1,"VisibleRange":"","SheetTheme":{"TabColor":"","BodyColor":"","BodyImage":""}}</t>
  </si>
  <si>
    <t>{"IsHide":false,"HiddenInExcel":false,"SheetId":-1,"Name":"Calor","Guid":"J0EFL9","Index":2,"VisibleRange":"","SheetTheme":{"TabColor":"","BodyColor":"","BodyImage":""}}</t>
  </si>
  <si>
    <t>{"IsHide":false,"HiddenInExcel":false,"SheetId":-1,"Name":"Entropia","Guid":"LHHGW1","Index":3,"VisibleRange":"","SheetTheme":{"TabColor":"","BodyColor":"","BodyImage":""}}</t>
  </si>
  <si>
    <t>{"IsHide":false,"HiddenInExcel":false,"SheetId":-1,"Name":"Energía Interna","Guid":"3TU7VN","Index":4,"VisibleRange":"","SheetTheme":{"TabColor":"","BodyColor":"","BodyImage":""}}</t>
  </si>
  <si>
    <t>{"IsHide":false,"HiddenInExcel":false,"SheetId":-1,"Name":"Hoja2","Guid":"EE6652","Index":5,"VisibleRange":"","SheetTheme":{"TabColor":"","BodyColor":"","BodyImage":""}}</t>
  </si>
  <si>
    <t>{"IsHide":false,"HiddenInExcel":false,"SheetId":-1,"Name":"Entalpía","Guid":"H0I0F9","Index":6,"VisibleRange":"","SheetTheme":{"TabColor":"","BodyColor":"","BodyImage":""}}</t>
  </si>
  <si>
    <r>
      <rPr>
        <b/>
        <sz val="12"/>
        <rFont val="Symbol"/>
        <family val="1"/>
        <charset val="2"/>
      </rPr>
      <t>D</t>
    </r>
    <r>
      <rPr>
        <b/>
        <sz val="12"/>
        <rFont val="Arial"/>
        <family val="2"/>
      </rPr>
      <t>G</t>
    </r>
    <r>
      <rPr>
        <b/>
        <vertAlign val="subscript"/>
        <sz val="12"/>
        <rFont val="Arial"/>
        <family val="2"/>
      </rPr>
      <t>R</t>
    </r>
    <r>
      <rPr>
        <b/>
        <sz val="12"/>
        <rFont val="Arial"/>
        <family val="2"/>
      </rPr>
      <t xml:space="preserve"> (J)</t>
    </r>
  </si>
  <si>
    <r>
      <rPr>
        <b/>
        <sz val="12"/>
        <rFont val="Symbol"/>
        <family val="1"/>
        <charset val="2"/>
      </rPr>
      <t>D</t>
    </r>
    <r>
      <rPr>
        <b/>
        <sz val="12"/>
        <rFont val="Arial"/>
        <family val="2"/>
      </rPr>
      <t>G</t>
    </r>
    <r>
      <rPr>
        <b/>
        <vertAlign val="subscript"/>
        <sz val="12"/>
        <rFont val="Arial"/>
        <family val="2"/>
      </rPr>
      <t xml:space="preserve">IR </t>
    </r>
    <r>
      <rPr>
        <b/>
        <sz val="12"/>
        <rFont val="Arial"/>
        <family val="2"/>
      </rPr>
      <t>(J)</t>
    </r>
  </si>
  <si>
    <r>
      <rPr>
        <b/>
        <sz val="12"/>
        <rFont val="Symbol"/>
        <family val="1"/>
        <charset val="2"/>
      </rPr>
      <t>D</t>
    </r>
    <r>
      <rPr>
        <b/>
        <sz val="12"/>
        <rFont val="Arial"/>
        <family val="2"/>
      </rPr>
      <t>G</t>
    </r>
    <r>
      <rPr>
        <b/>
        <vertAlign val="subscript"/>
        <sz val="12"/>
        <rFont val="Arial"/>
        <family val="2"/>
      </rPr>
      <t>IR</t>
    </r>
    <r>
      <rPr>
        <b/>
        <sz val="12"/>
        <rFont val="Arial"/>
        <family val="2"/>
      </rPr>
      <t xml:space="preserve"> (J)</t>
    </r>
  </si>
  <si>
    <t>Entalpía de expansión ó compresión comportamiento tipo Van der Waals</t>
  </si>
  <si>
    <t>Energía Libre de Gibbs de expansión ó compresión comportamiento tipo Van der Waals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</si>
</sst>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vertAlign val="subscript"/>
      <sz val="10"/>
      <name val="Arial"/>
      <family val="2"/>
    </font>
    <font>
      <b/>
      <sz val="10"/>
      <name val="Arial"/>
      <family val="2"/>
    </font>
    <font>
      <sz val="10"/>
      <name val="Symbol"/>
      <family val="1"/>
      <charset val="2"/>
    </font>
    <font>
      <vertAlign val="superscript"/>
      <sz val="10"/>
      <name val="Arial"/>
      <family val="2"/>
    </font>
    <font>
      <b/>
      <vertAlign val="subscript"/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b/>
      <sz val="11"/>
      <color theme="0"/>
      <name val="Calibri"/>
      <family val="2"/>
      <scheme val="minor"/>
    </font>
    <font>
      <sz val="14"/>
      <name val="Arial"/>
      <family val="2"/>
    </font>
    <font>
      <b/>
      <sz val="10"/>
      <color theme="1"/>
      <name val="Arial"/>
      <family val="2"/>
    </font>
    <font>
      <b/>
      <vertAlign val="superscript"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b/>
      <vertAlign val="subscript"/>
      <sz val="12"/>
      <name val="Arial"/>
      <family val="2"/>
    </font>
    <font>
      <sz val="12"/>
      <name val="Arial"/>
      <family val="2"/>
    </font>
    <font>
      <b/>
      <sz val="12"/>
      <name val="Symbol"/>
      <family val="1"/>
      <charset val="2"/>
    </font>
    <font>
      <b/>
      <sz val="12"/>
      <name val="Arial"/>
      <family val="1"/>
      <charset val="2"/>
    </font>
    <font>
      <b/>
      <vertAlign val="subscript"/>
      <sz val="12"/>
      <name val="Arial"/>
      <family val="1"/>
      <charset val="2"/>
    </font>
    <font>
      <b/>
      <sz val="11"/>
      <color theme="0" tint="-4.9989318521683403E-2"/>
      <name val="Calibri"/>
      <family val="2"/>
      <scheme val="minor"/>
    </font>
    <font>
      <b/>
      <sz val="12.5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5A5A5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3">
    <xf numFmtId="0" fontId="0" fillId="0" borderId="0"/>
    <xf numFmtId="0" fontId="1" fillId="0" borderId="0"/>
    <xf numFmtId="0" fontId="10" fillId="5" borderId="5" applyNumberFormat="0" applyAlignment="0" applyProtection="0"/>
  </cellStyleXfs>
  <cellXfs count="93">
    <xf numFmtId="0" fontId="0" fillId="0" borderId="0" xfId="0"/>
    <xf numFmtId="0" fontId="1" fillId="0" borderId="0" xfId="1"/>
    <xf numFmtId="0" fontId="2" fillId="0" borderId="0" xfId="1" applyFont="1"/>
    <xf numFmtId="0" fontId="2" fillId="2" borderId="1" xfId="1" applyFont="1" applyFill="1" applyBorder="1"/>
    <xf numFmtId="0" fontId="2" fillId="2" borderId="1" xfId="1" applyFont="1" applyFill="1" applyBorder="1" applyAlignment="1">
      <alignment horizontal="right"/>
    </xf>
    <xf numFmtId="0" fontId="4" fillId="2" borderId="1" xfId="1" applyFont="1" applyFill="1" applyBorder="1"/>
    <xf numFmtId="0" fontId="2" fillId="2" borderId="1" xfId="1" quotePrefix="1" applyFont="1" applyFill="1" applyBorder="1"/>
    <xf numFmtId="0" fontId="4" fillId="2" borderId="1" xfId="1" applyFont="1" applyFill="1" applyBorder="1" applyAlignment="1">
      <alignment horizontal="left"/>
    </xf>
    <xf numFmtId="0" fontId="4" fillId="2" borderId="1" xfId="1" quotePrefix="1" applyFont="1" applyFill="1" applyBorder="1"/>
    <xf numFmtId="0" fontId="2" fillId="2" borderId="2" xfId="1" applyFont="1" applyFill="1" applyBorder="1"/>
    <xf numFmtId="0" fontId="2" fillId="2" borderId="3" xfId="1" applyFont="1" applyFill="1" applyBorder="1"/>
    <xf numFmtId="0" fontId="2" fillId="2" borderId="4" xfId="1" applyFont="1" applyFill="1" applyBorder="1"/>
    <xf numFmtId="0" fontId="4" fillId="2" borderId="1" xfId="1" applyFont="1" applyFill="1" applyBorder="1" applyAlignment="1">
      <alignment shrinkToFit="1"/>
    </xf>
    <xf numFmtId="0" fontId="2" fillId="2" borderId="1" xfId="1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/>
    </xf>
    <xf numFmtId="0" fontId="2" fillId="2" borderId="1" xfId="1" applyFont="1" applyFill="1" applyBorder="1" applyAlignment="1">
      <alignment horizontal="left"/>
    </xf>
    <xf numFmtId="0" fontId="2" fillId="0" borderId="0" xfId="1" applyFont="1" applyFill="1"/>
    <xf numFmtId="0" fontId="9" fillId="0" borderId="0" xfId="1" applyFont="1" applyFill="1"/>
    <xf numFmtId="0" fontId="1" fillId="3" borderId="0" xfId="1" applyFill="1"/>
    <xf numFmtId="0" fontId="2" fillId="4" borderId="0" xfId="1" applyFont="1" applyFill="1"/>
    <xf numFmtId="0" fontId="4" fillId="4" borderId="0" xfId="1" applyFont="1" applyFill="1"/>
    <xf numFmtId="0" fontId="4" fillId="2" borderId="1" xfId="1" applyFont="1" applyFill="1" applyBorder="1" applyProtection="1">
      <protection hidden="1"/>
    </xf>
    <xf numFmtId="0" fontId="8" fillId="2" borderId="1" xfId="1" applyFont="1" applyFill="1" applyBorder="1" applyProtection="1">
      <protection hidden="1"/>
    </xf>
    <xf numFmtId="0" fontId="2" fillId="2" borderId="1" xfId="1" applyFont="1" applyFill="1" applyBorder="1" applyProtection="1">
      <protection hidden="1"/>
    </xf>
    <xf numFmtId="0" fontId="2" fillId="2" borderId="1" xfId="1" applyFont="1" applyFill="1" applyBorder="1" applyAlignment="1" applyProtection="1">
      <alignment horizontal="right"/>
      <protection hidden="1"/>
    </xf>
    <xf numFmtId="0" fontId="4" fillId="2" borderId="1" xfId="1" applyFont="1" applyFill="1" applyBorder="1" applyAlignment="1" applyProtection="1">
      <alignment horizontal="left"/>
      <protection hidden="1"/>
    </xf>
    <xf numFmtId="0" fontId="2" fillId="2" borderId="1" xfId="1" applyFont="1" applyFill="1" applyBorder="1" applyAlignment="1" applyProtection="1">
      <alignment horizontal="center"/>
      <protection hidden="1"/>
    </xf>
    <xf numFmtId="0" fontId="2" fillId="2" borderId="1" xfId="1" applyNumberFormat="1" applyFont="1" applyFill="1" applyBorder="1" applyProtection="1">
      <protection hidden="1"/>
    </xf>
    <xf numFmtId="0" fontId="4" fillId="2" borderId="1" xfId="1" applyFont="1" applyFill="1" applyBorder="1" applyAlignment="1" applyProtection="1">
      <alignment horizontal="center"/>
      <protection hidden="1"/>
    </xf>
    <xf numFmtId="0" fontId="2" fillId="2" borderId="4" xfId="1" applyFont="1" applyFill="1" applyBorder="1" applyProtection="1">
      <protection hidden="1"/>
    </xf>
    <xf numFmtId="0" fontId="2" fillId="2" borderId="3" xfId="1" applyFont="1" applyFill="1" applyBorder="1" applyProtection="1">
      <protection hidden="1"/>
    </xf>
    <xf numFmtId="0" fontId="4" fillId="2" borderId="2" xfId="1" applyFont="1" applyFill="1" applyBorder="1" applyProtection="1">
      <protection hidden="1"/>
    </xf>
    <xf numFmtId="0" fontId="2" fillId="2" borderId="2" xfId="1" applyFont="1" applyFill="1" applyBorder="1" applyProtection="1">
      <protection hidden="1"/>
    </xf>
    <xf numFmtId="2" fontId="2" fillId="2" borderId="1" xfId="1" applyNumberFormat="1" applyFont="1" applyFill="1" applyBorder="1" applyProtection="1">
      <protection hidden="1"/>
    </xf>
    <xf numFmtId="0" fontId="2" fillId="2" borderId="1" xfId="1" quotePrefix="1" applyFont="1" applyFill="1" applyBorder="1" applyProtection="1">
      <protection hidden="1"/>
    </xf>
    <xf numFmtId="0" fontId="5" fillId="2" borderId="1" xfId="1" applyFont="1" applyFill="1" applyBorder="1" applyProtection="1">
      <protection hidden="1"/>
    </xf>
    <xf numFmtId="2" fontId="2" fillId="2" borderId="1" xfId="1" quotePrefix="1" applyNumberFormat="1" applyFont="1" applyFill="1" applyBorder="1" applyProtection="1">
      <protection hidden="1"/>
    </xf>
    <xf numFmtId="0" fontId="5" fillId="2" borderId="1" xfId="1" applyFont="1" applyFill="1" applyBorder="1" applyAlignment="1" applyProtection="1">
      <protection hidden="1"/>
    </xf>
    <xf numFmtId="0" fontId="1" fillId="6" borderId="0" xfId="1" applyFill="1"/>
    <xf numFmtId="0" fontId="9" fillId="6" borderId="0" xfId="1" applyFont="1" applyFill="1"/>
    <xf numFmtId="0" fontId="11" fillId="6" borderId="0" xfId="1" applyFont="1" applyFill="1"/>
    <xf numFmtId="0" fontId="4" fillId="0" borderId="0" xfId="1" applyFont="1"/>
    <xf numFmtId="0" fontId="4" fillId="0" borderId="0" xfId="1" applyFont="1" applyAlignment="1">
      <alignment horizontal="center"/>
    </xf>
    <xf numFmtId="0" fontId="4" fillId="0" borderId="0" xfId="1" applyFont="1" applyAlignment="1">
      <alignment horizontal="left"/>
    </xf>
    <xf numFmtId="0" fontId="1" fillId="0" borderId="0" xfId="1" applyAlignment="1">
      <alignment horizontal="center"/>
    </xf>
    <xf numFmtId="0" fontId="1" fillId="4" borderId="0" xfId="1" applyFill="1"/>
    <xf numFmtId="164" fontId="12" fillId="10" borderId="1" xfId="1" applyNumberFormat="1" applyFont="1" applyFill="1" applyBorder="1" applyAlignment="1" applyProtection="1">
      <alignment horizontal="center"/>
      <protection hidden="1"/>
    </xf>
    <xf numFmtId="0" fontId="1" fillId="9" borderId="0" xfId="1" applyFill="1"/>
    <xf numFmtId="0" fontId="2" fillId="9" borderId="0" xfId="1" applyFont="1" applyFill="1" applyBorder="1"/>
    <xf numFmtId="0" fontId="4" fillId="9" borderId="0" xfId="1" applyFont="1" applyFill="1" applyBorder="1"/>
    <xf numFmtId="0" fontId="1" fillId="9" borderId="0" xfId="1" applyFill="1" applyBorder="1"/>
    <xf numFmtId="0" fontId="4" fillId="9" borderId="0" xfId="1" applyFont="1" applyFill="1" applyBorder="1" applyAlignment="1">
      <alignment horizontal="center"/>
    </xf>
    <xf numFmtId="0" fontId="2" fillId="9" borderId="0" xfId="1" applyFont="1" applyFill="1" applyBorder="1" applyAlignment="1">
      <alignment horizontal="right"/>
    </xf>
    <xf numFmtId="0" fontId="2" fillId="9" borderId="0" xfId="1" applyFont="1" applyFill="1" applyBorder="1" applyAlignment="1">
      <alignment horizontal="center"/>
    </xf>
    <xf numFmtId="0" fontId="10" fillId="9" borderId="0" xfId="2" applyFill="1" applyBorder="1" applyAlignment="1">
      <alignment horizontal="center"/>
    </xf>
    <xf numFmtId="0" fontId="2" fillId="12" borderId="0" xfId="1" applyFont="1" applyFill="1" applyBorder="1"/>
    <xf numFmtId="0" fontId="2" fillId="12" borderId="0" xfId="1" applyFont="1" applyFill="1" applyBorder="1" applyAlignment="1">
      <alignment horizontal="right"/>
    </xf>
    <xf numFmtId="0" fontId="2" fillId="12" borderId="0" xfId="1" applyFont="1" applyFill="1" applyBorder="1" applyAlignment="1">
      <alignment horizontal="center"/>
    </xf>
    <xf numFmtId="0" fontId="10" fillId="12" borderId="0" xfId="2" applyFill="1" applyBorder="1" applyAlignment="1">
      <alignment horizontal="center"/>
    </xf>
    <xf numFmtId="0" fontId="2" fillId="12" borderId="0" xfId="1" applyFont="1" applyFill="1" applyBorder="1" applyAlignment="1">
      <alignment horizontal="left"/>
    </xf>
    <xf numFmtId="164" fontId="4" fillId="10" borderId="1" xfId="1" applyNumberFormat="1" applyFont="1" applyFill="1" applyBorder="1" applyAlignment="1" applyProtection="1">
      <alignment horizontal="center"/>
      <protection hidden="1"/>
    </xf>
    <xf numFmtId="164" fontId="4" fillId="4" borderId="1" xfId="1" applyNumberFormat="1" applyFont="1" applyFill="1" applyBorder="1" applyAlignment="1" applyProtection="1">
      <alignment horizontal="center"/>
      <protection locked="0"/>
    </xf>
    <xf numFmtId="2" fontId="4" fillId="4" borderId="1" xfId="1" applyNumberFormat="1" applyFont="1" applyFill="1" applyBorder="1" applyAlignment="1" applyProtection="1">
      <alignment horizontal="center"/>
      <protection locked="0"/>
    </xf>
    <xf numFmtId="164" fontId="12" fillId="4" borderId="1" xfId="1" applyNumberFormat="1" applyFont="1" applyFill="1" applyBorder="1" applyAlignment="1" applyProtection="1">
      <alignment horizontal="center"/>
      <protection locked="0"/>
    </xf>
    <xf numFmtId="0" fontId="2" fillId="12" borderId="0" xfId="1" applyFont="1" applyFill="1" applyBorder="1" applyAlignment="1">
      <alignment horizontal="center"/>
    </xf>
    <xf numFmtId="0" fontId="4" fillId="9" borderId="0" xfId="1" applyFont="1" applyFill="1" applyAlignment="1">
      <alignment horizontal="left"/>
    </xf>
    <xf numFmtId="164" fontId="4" fillId="9" borderId="0" xfId="1" applyNumberFormat="1" applyFont="1" applyFill="1" applyBorder="1" applyAlignment="1">
      <alignment horizontal="center"/>
    </xf>
    <xf numFmtId="2" fontId="4" fillId="9" borderId="0" xfId="1" applyNumberFormat="1" applyFont="1" applyFill="1" applyBorder="1" applyAlignment="1" applyProtection="1">
      <alignment horizontal="center"/>
      <protection locked="0"/>
    </xf>
    <xf numFmtId="0" fontId="4" fillId="9" borderId="0" xfId="1" applyFont="1" applyFill="1" applyBorder="1" applyAlignment="1">
      <alignment horizontal="left"/>
    </xf>
    <xf numFmtId="164" fontId="12" fillId="9" borderId="0" xfId="1" applyNumberFormat="1" applyFont="1" applyFill="1" applyBorder="1" applyAlignment="1" applyProtection="1">
      <alignment horizontal="center"/>
      <protection hidden="1"/>
    </xf>
    <xf numFmtId="0" fontId="4" fillId="9" borderId="0" xfId="1" applyFont="1" applyFill="1" applyBorder="1" applyAlignment="1" applyProtection="1">
      <alignment horizontal="center"/>
      <protection locked="0"/>
    </xf>
    <xf numFmtId="164" fontId="4" fillId="9" borderId="0" xfId="1" applyNumberFormat="1" applyFont="1" applyFill="1" applyBorder="1" applyAlignment="1" applyProtection="1">
      <alignment horizontal="center"/>
      <protection hidden="1"/>
    </xf>
    <xf numFmtId="0" fontId="1" fillId="9" borderId="0" xfId="1" applyFill="1" applyBorder="1" applyAlignment="1">
      <alignment horizontal="center"/>
    </xf>
    <xf numFmtId="0" fontId="15" fillId="9" borderId="0" xfId="1" applyFont="1" applyFill="1" applyBorder="1"/>
    <xf numFmtId="0" fontId="15" fillId="9" borderId="0" xfId="1" applyFont="1" applyFill="1" applyBorder="1" applyAlignment="1">
      <alignment horizontal="left"/>
    </xf>
    <xf numFmtId="0" fontId="15" fillId="12" borderId="0" xfId="1" applyFont="1" applyFill="1" applyBorder="1"/>
    <xf numFmtId="0" fontId="17" fillId="12" borderId="0" xfId="1" applyFont="1" applyFill="1" applyBorder="1"/>
    <xf numFmtId="0" fontId="16" fillId="9" borderId="0" xfId="1" applyFont="1" applyFill="1" applyBorder="1" applyAlignment="1">
      <alignment horizontal="left"/>
    </xf>
    <xf numFmtId="2" fontId="4" fillId="10" borderId="1" xfId="1" applyNumberFormat="1" applyFont="1" applyFill="1" applyBorder="1" applyAlignment="1" applyProtection="1">
      <alignment horizontal="center"/>
      <protection hidden="1"/>
    </xf>
    <xf numFmtId="2" fontId="12" fillId="10" borderId="1" xfId="1" applyNumberFormat="1" applyFont="1" applyFill="1" applyBorder="1" applyAlignment="1" applyProtection="1">
      <alignment horizontal="center"/>
      <protection hidden="1"/>
    </xf>
    <xf numFmtId="2" fontId="14" fillId="10" borderId="1" xfId="2" applyNumberFormat="1" applyFont="1" applyFill="1" applyBorder="1" applyAlignment="1" applyProtection="1">
      <alignment horizontal="center"/>
      <protection hidden="1"/>
    </xf>
    <xf numFmtId="0" fontId="19" fillId="9" borderId="0" xfId="1" applyFont="1" applyFill="1" applyBorder="1"/>
    <xf numFmtId="0" fontId="19" fillId="12" borderId="0" xfId="1" applyFont="1" applyFill="1" applyBorder="1"/>
    <xf numFmtId="0" fontId="20" fillId="9" borderId="0" xfId="1" applyFont="1" applyFill="1" applyBorder="1" applyAlignment="1">
      <alignment horizontal="left"/>
    </xf>
    <xf numFmtId="0" fontId="14" fillId="12" borderId="0" xfId="2" applyFont="1" applyFill="1" applyBorder="1" applyAlignment="1">
      <alignment horizontal="center"/>
    </xf>
    <xf numFmtId="0" fontId="21" fillId="12" borderId="0" xfId="2" applyFont="1" applyFill="1" applyBorder="1" applyAlignment="1" applyProtection="1">
      <alignment horizontal="center"/>
      <protection hidden="1"/>
    </xf>
    <xf numFmtId="0" fontId="22" fillId="6" borderId="0" xfId="1" applyFont="1" applyFill="1"/>
    <xf numFmtId="0" fontId="4" fillId="7" borderId="0" xfId="1" applyFont="1" applyFill="1" applyAlignment="1">
      <alignment horizontal="center"/>
    </xf>
    <xf numFmtId="0" fontId="9" fillId="13" borderId="0" xfId="1" applyFont="1" applyFill="1" applyBorder="1" applyAlignment="1">
      <alignment horizontal="center"/>
    </xf>
    <xf numFmtId="0" fontId="9" fillId="8" borderId="0" xfId="1" applyFont="1" applyFill="1" applyBorder="1" applyAlignment="1">
      <alignment horizontal="center"/>
    </xf>
    <xf numFmtId="0" fontId="2" fillId="12" borderId="0" xfId="1" quotePrefix="1" applyFont="1" applyFill="1" applyBorder="1" applyAlignment="1">
      <alignment horizontal="center"/>
    </xf>
    <xf numFmtId="0" fontId="2" fillId="12" borderId="0" xfId="1" applyFont="1" applyFill="1" applyBorder="1" applyAlignment="1">
      <alignment horizontal="center"/>
    </xf>
    <xf numFmtId="0" fontId="4" fillId="11" borderId="0" xfId="1" applyFont="1" applyFill="1" applyAlignment="1">
      <alignment horizontal="center"/>
    </xf>
  </cellXfs>
  <cellStyles count="3">
    <cellStyle name="Celda de comprobación" xfId="2" builtinId="23"/>
    <cellStyle name="Normal" xfId="0" builtinId="0"/>
    <cellStyle name="Normal 2" xfId="1" xr:uid="{61B31A69-13C4-46AA-AE17-351F1F7A9E6B}"/>
  </cellStyles>
  <dxfs count="0"/>
  <tableStyles count="0" defaultTableStyle="TableStyleMedium2" defaultPivotStyle="PivotStyleLight16"/>
  <colors>
    <mruColors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76200</xdr:colOff>
      <xdr:row>3</xdr:row>
      <xdr:rowOff>47623</xdr:rowOff>
    </xdr:from>
    <xdr:to>
      <xdr:col>6</xdr:col>
      <xdr:colOff>1447800</xdr:colOff>
      <xdr:row>12</xdr:row>
      <xdr:rowOff>133507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2766975-DF50-4928-809E-7ABB5CC5A4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67275" y="600073"/>
          <a:ext cx="1371600" cy="163845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76200</xdr:colOff>
      <xdr:row>3</xdr:row>
      <xdr:rowOff>47623</xdr:rowOff>
    </xdr:from>
    <xdr:to>
      <xdr:col>6</xdr:col>
      <xdr:colOff>1447800</xdr:colOff>
      <xdr:row>12</xdr:row>
      <xdr:rowOff>133507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EF47BD7-D884-4418-8728-ACE2F7FE95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4375" y="600073"/>
          <a:ext cx="1371600" cy="163845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76200</xdr:colOff>
      <xdr:row>3</xdr:row>
      <xdr:rowOff>47623</xdr:rowOff>
    </xdr:from>
    <xdr:to>
      <xdr:col>6</xdr:col>
      <xdr:colOff>1447800</xdr:colOff>
      <xdr:row>12</xdr:row>
      <xdr:rowOff>133507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C834C4E-0A67-4016-98ED-28436CD47E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67275" y="600073"/>
          <a:ext cx="1371600" cy="163845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76200</xdr:colOff>
      <xdr:row>3</xdr:row>
      <xdr:rowOff>47623</xdr:rowOff>
    </xdr:from>
    <xdr:to>
      <xdr:col>6</xdr:col>
      <xdr:colOff>1447800</xdr:colOff>
      <xdr:row>12</xdr:row>
      <xdr:rowOff>133507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F858EAE-2495-4D06-BE9B-699E2EB5B5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67275" y="600073"/>
          <a:ext cx="1371600" cy="163845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76200</xdr:colOff>
      <xdr:row>3</xdr:row>
      <xdr:rowOff>47623</xdr:rowOff>
    </xdr:from>
    <xdr:to>
      <xdr:col>6</xdr:col>
      <xdr:colOff>1447800</xdr:colOff>
      <xdr:row>12</xdr:row>
      <xdr:rowOff>133507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413F035-B332-401B-973C-8C4635A140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67275" y="600073"/>
          <a:ext cx="1371600" cy="163845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76200</xdr:colOff>
      <xdr:row>3</xdr:row>
      <xdr:rowOff>47623</xdr:rowOff>
    </xdr:from>
    <xdr:to>
      <xdr:col>6</xdr:col>
      <xdr:colOff>1447800</xdr:colOff>
      <xdr:row>12</xdr:row>
      <xdr:rowOff>133507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98A4079-2A66-487F-9612-D4B829E3E7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67275" y="600073"/>
          <a:ext cx="1371600" cy="16384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5BDF8B-48B3-46E8-8552-6096A5259D6A}">
  <dimension ref="A1:T108"/>
  <sheetViews>
    <sheetView showGridLines="0" workbookViewId="0">
      <selection activeCell="C10" sqref="C10"/>
    </sheetView>
  </sheetViews>
  <sheetFormatPr baseColWidth="10" defaultColWidth="0" defaultRowHeight="12.75"/>
  <cols>
    <col min="1" max="1" width="12.5703125" style="1" customWidth="1"/>
    <col min="2" max="2" width="11.85546875" style="1" customWidth="1"/>
    <col min="3" max="3" width="13" style="1" customWidth="1"/>
    <col min="4" max="4" width="14" style="1" customWidth="1"/>
    <col min="5" max="5" width="9.5703125" style="1" customWidth="1"/>
    <col min="6" max="6" width="10.85546875" style="1" customWidth="1"/>
    <col min="7" max="7" width="25" style="1" customWidth="1"/>
    <col min="8" max="16384" width="9.140625" style="1" hidden="1"/>
  </cols>
  <sheetData>
    <row r="1" spans="1:20" ht="18">
      <c r="A1" s="39" t="s">
        <v>89</v>
      </c>
      <c r="B1" s="39"/>
      <c r="C1" s="39"/>
      <c r="D1" s="39"/>
      <c r="E1" s="39"/>
      <c r="F1" s="40"/>
      <c r="G1" s="38"/>
      <c r="H1" s="17"/>
      <c r="I1" s="17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>
      <c r="A2" s="20" t="s">
        <v>79</v>
      </c>
      <c r="B2" s="20"/>
      <c r="C2" s="20"/>
      <c r="D2" s="20"/>
      <c r="E2" s="45"/>
      <c r="H2" s="19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4.25">
      <c r="A4" s="43" t="s">
        <v>97</v>
      </c>
      <c r="B4" s="43"/>
      <c r="C4" s="63">
        <v>50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4.25">
      <c r="A5" s="41" t="s">
        <v>101</v>
      </c>
      <c r="C5" s="61">
        <v>100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>
      <c r="A6" s="65" t="s">
        <v>90</v>
      </c>
      <c r="B6" s="47"/>
      <c r="C6" s="62">
        <v>250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14.25">
      <c r="A7" s="43" t="s">
        <v>98</v>
      </c>
      <c r="C7" s="61">
        <v>4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>
      <c r="A8" s="41" t="s">
        <v>81</v>
      </c>
      <c r="C8" s="61">
        <v>8.2000000000000003E-2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>
      <c r="A9" s="41" t="s">
        <v>84</v>
      </c>
      <c r="C9" s="62">
        <v>154.6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>
      <c r="A10" s="41" t="s">
        <v>83</v>
      </c>
      <c r="B10" s="43"/>
      <c r="C10" s="63">
        <v>49.8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ht="14.25">
      <c r="A11" s="43" t="s">
        <v>87</v>
      </c>
      <c r="B11" s="43"/>
      <c r="C11" s="46">
        <f>((27/64)*(C8^2)*(C9^2))/(C10)</f>
        <v>1.3614482290662653</v>
      </c>
      <c r="D11" s="4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ht="14.25">
      <c r="A12" s="43" t="s">
        <v>88</v>
      </c>
      <c r="B12" s="43"/>
      <c r="C12" s="46">
        <f>(1/8)*(C8*C9)/(C10)</f>
        <v>3.1820281124497994E-2</v>
      </c>
      <c r="D12" s="44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>
      <c r="A14" s="41" t="s">
        <v>91</v>
      </c>
      <c r="C14" s="60">
        <f>(C7*C4)/(C8*C6)</f>
        <v>9.7560975609756095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>
      <c r="A15" s="49"/>
      <c r="B15" s="50"/>
      <c r="C15" s="50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0" hidden="1"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hidden="1"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hidden="1"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hidden="1"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hidden="1">
      <c r="A20" s="2"/>
      <c r="B20" s="2"/>
      <c r="C20" s="2"/>
      <c r="D20" s="2"/>
      <c r="E20" s="2"/>
      <c r="F20" s="2"/>
      <c r="G20" s="2"/>
      <c r="H20" s="16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hidden="1">
      <c r="A21" s="21" t="s">
        <v>78</v>
      </c>
      <c r="B21" s="22"/>
      <c r="C21" s="22"/>
      <c r="D21" s="22"/>
      <c r="E21" s="23"/>
      <c r="F21" s="23"/>
      <c r="G21" s="2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2"/>
      <c r="T21" s="2"/>
    </row>
    <row r="22" spans="1:20" hidden="1">
      <c r="A22" s="24" t="s">
        <v>77</v>
      </c>
      <c r="B22" s="23" t="e">
        <f>#REF!</f>
        <v>#REF!</v>
      </c>
      <c r="C22" s="23"/>
      <c r="D22" s="23"/>
      <c r="E22" s="23"/>
      <c r="F22" s="23"/>
      <c r="G22" s="2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2"/>
      <c r="T22" s="2"/>
    </row>
    <row r="23" spans="1:20" hidden="1">
      <c r="A23" s="24" t="s">
        <v>76</v>
      </c>
      <c r="B23" s="23">
        <f>C90</f>
        <v>0</v>
      </c>
      <c r="C23" s="23"/>
      <c r="D23" s="23"/>
      <c r="E23" s="23"/>
      <c r="F23" s="23"/>
      <c r="G23" s="2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2"/>
      <c r="T23" s="2"/>
    </row>
    <row r="24" spans="1:20" hidden="1">
      <c r="A24" s="24" t="s">
        <v>75</v>
      </c>
      <c r="B24" s="23">
        <f>C91</f>
        <v>0</v>
      </c>
      <c r="C24" s="23"/>
      <c r="D24" s="23"/>
      <c r="E24" s="23"/>
      <c r="F24" s="23"/>
      <c r="G24" s="2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2"/>
      <c r="T24" s="2"/>
    </row>
    <row r="25" spans="1:20" hidden="1">
      <c r="A25" s="24" t="s">
        <v>56</v>
      </c>
      <c r="B25" s="23">
        <f>C92</f>
        <v>0</v>
      </c>
      <c r="C25" s="23"/>
      <c r="D25" s="23"/>
      <c r="E25" s="23"/>
      <c r="F25" s="23"/>
      <c r="G25" s="2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2"/>
      <c r="T25" s="2"/>
    </row>
    <row r="26" spans="1:20" hidden="1">
      <c r="A26" s="25" t="s">
        <v>74</v>
      </c>
      <c r="B26" s="23"/>
      <c r="C26" s="23"/>
      <c r="D26" s="23"/>
      <c r="E26" s="23"/>
      <c r="F26" s="23"/>
      <c r="G26" s="2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2"/>
      <c r="T26" s="2"/>
    </row>
    <row r="27" spans="1:20" hidden="1">
      <c r="A27" s="23" t="s">
        <v>29</v>
      </c>
      <c r="B27" s="23"/>
      <c r="C27" s="23"/>
      <c r="D27" s="23"/>
      <c r="E27" s="23"/>
      <c r="F27" s="23"/>
      <c r="G27" s="2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2"/>
      <c r="T27" s="2"/>
    </row>
    <row r="28" spans="1:20" hidden="1">
      <c r="A28" s="24" t="s">
        <v>73</v>
      </c>
      <c r="B28" s="23" t="e">
        <f>+(B24/B22)-((B23^2)/(3*B22^2))</f>
        <v>#REF!</v>
      </c>
      <c r="C28" s="23"/>
      <c r="D28" s="23"/>
      <c r="E28" s="26" t="s">
        <v>54</v>
      </c>
      <c r="F28" s="26" t="s">
        <v>53</v>
      </c>
      <c r="G28" s="23"/>
      <c r="H28" s="15"/>
      <c r="I28" s="13" t="s">
        <v>54</v>
      </c>
      <c r="J28" s="13" t="s">
        <v>53</v>
      </c>
      <c r="K28" s="3"/>
      <c r="L28" s="5" t="s">
        <v>72</v>
      </c>
      <c r="M28" s="3"/>
      <c r="N28" s="3"/>
      <c r="O28" s="3"/>
      <c r="P28" s="3"/>
      <c r="Q28" s="3"/>
      <c r="R28" s="3"/>
      <c r="S28" s="2"/>
      <c r="T28" s="2"/>
    </row>
    <row r="29" spans="1:20" hidden="1">
      <c r="A29" s="24" t="s">
        <v>71</v>
      </c>
      <c r="B29" s="23" t="e">
        <f>((2*B23^3)/(27*B22^3))-((B23*B24)/(3*B22^2))+(B25/B22)</f>
        <v>#REF!</v>
      </c>
      <c r="C29" s="23"/>
      <c r="D29" s="24" t="s">
        <v>70</v>
      </c>
      <c r="E29" s="23" t="e">
        <f>B38</f>
        <v>#REF!</v>
      </c>
      <c r="F29" s="23"/>
      <c r="G29" s="26" t="s">
        <v>64</v>
      </c>
      <c r="H29" s="4" t="s">
        <v>33</v>
      </c>
      <c r="I29" s="3" t="e">
        <f>E29-((B23)/(3*B22))</f>
        <v>#REF!</v>
      </c>
      <c r="J29" s="3"/>
      <c r="K29" s="3"/>
      <c r="L29" s="3"/>
      <c r="M29" s="3"/>
      <c r="N29" s="3"/>
      <c r="O29" s="3"/>
      <c r="P29" s="3"/>
      <c r="Q29" s="3"/>
      <c r="R29" s="3"/>
      <c r="S29" s="2"/>
      <c r="T29" s="2"/>
    </row>
    <row r="30" spans="1:20" ht="15.75" hidden="1">
      <c r="A30" s="24" t="s">
        <v>69</v>
      </c>
      <c r="B30" s="23" t="e">
        <f>B28/3</f>
        <v>#REF!</v>
      </c>
      <c r="C30" s="23"/>
      <c r="D30" s="24" t="s">
        <v>68</v>
      </c>
      <c r="E30" s="27" t="e">
        <f>-B39</f>
        <v>#REF!</v>
      </c>
      <c r="F30" s="23" t="e">
        <f>SQRT(3)*B40</f>
        <v>#REF!</v>
      </c>
      <c r="G30" s="26" t="s">
        <v>64</v>
      </c>
      <c r="H30" s="4" t="s">
        <v>32</v>
      </c>
      <c r="I30" s="6" t="e">
        <f>E30-((B23)/(3*B22))</f>
        <v>#REF!</v>
      </c>
      <c r="J30" s="3" t="e">
        <f>F30</f>
        <v>#REF!</v>
      </c>
      <c r="K30" s="3"/>
      <c r="L30" s="3" t="s">
        <v>67</v>
      </c>
      <c r="M30" s="3" t="e">
        <f>I30^2-J30^2</f>
        <v>#REF!</v>
      </c>
      <c r="N30" s="3" t="e">
        <f>2*I30*J30</f>
        <v>#REF!</v>
      </c>
      <c r="O30" s="3"/>
      <c r="P30" s="3" t="s">
        <v>66</v>
      </c>
      <c r="Q30" s="3" t="e">
        <f>I30^3-3*I30*J30^2</f>
        <v>#REF!</v>
      </c>
      <c r="R30" s="3" t="e">
        <f>3*I30^2*J30-J30^3</f>
        <v>#REF!</v>
      </c>
      <c r="S30" s="2"/>
      <c r="T30" s="2"/>
    </row>
    <row r="31" spans="1:20" ht="15.75" hidden="1">
      <c r="A31" s="24" t="s">
        <v>26</v>
      </c>
      <c r="B31" s="23" t="e">
        <f>B29/2</f>
        <v>#REF!</v>
      </c>
      <c r="C31" s="23"/>
      <c r="D31" s="24" t="s">
        <v>65</v>
      </c>
      <c r="E31" s="23" t="e">
        <f>-B39</f>
        <v>#REF!</v>
      </c>
      <c r="F31" s="23" t="e">
        <f>-SQRT(3)*B40</f>
        <v>#REF!</v>
      </c>
      <c r="G31" s="26" t="s">
        <v>64</v>
      </c>
      <c r="H31" s="4" t="s">
        <v>31</v>
      </c>
      <c r="I31" s="6" t="e">
        <f>E31-((B23)/(3*B22))</f>
        <v>#REF!</v>
      </c>
      <c r="J31" s="3" t="e">
        <f>F31</f>
        <v>#REF!</v>
      </c>
      <c r="K31" s="3"/>
      <c r="L31" s="3" t="s">
        <v>63</v>
      </c>
      <c r="M31" s="3" t="e">
        <f>I31^2-J31^2</f>
        <v>#REF!</v>
      </c>
      <c r="N31" s="3" t="e">
        <f>2*I31*J31</f>
        <v>#REF!</v>
      </c>
      <c r="O31" s="3"/>
      <c r="P31" s="3" t="s">
        <v>62</v>
      </c>
      <c r="Q31" s="3" t="e">
        <f>I31^3-3*I31*J31^2</f>
        <v>#REF!</v>
      </c>
      <c r="R31" s="3" t="e">
        <f>3*I31^2*J31-J31^3</f>
        <v>#REF!</v>
      </c>
      <c r="S31" s="2"/>
      <c r="T31" s="2"/>
    </row>
    <row r="32" spans="1:20" ht="14.25" hidden="1">
      <c r="A32" s="24" t="s">
        <v>61</v>
      </c>
      <c r="B32" s="23" t="e">
        <f>B30^3</f>
        <v>#REF!</v>
      </c>
      <c r="C32" s="23"/>
      <c r="D32" s="23"/>
      <c r="E32" s="23"/>
      <c r="F32" s="23"/>
      <c r="G32" s="23"/>
      <c r="H32" s="3"/>
      <c r="I32" s="3"/>
      <c r="J32" s="3"/>
      <c r="K32" s="3"/>
      <c r="L32" s="5" t="s">
        <v>60</v>
      </c>
      <c r="M32" s="3"/>
      <c r="N32" s="3"/>
      <c r="O32" s="3"/>
      <c r="P32" s="3"/>
      <c r="Q32" s="3"/>
      <c r="R32" s="3"/>
      <c r="S32" s="2"/>
      <c r="T32" s="2"/>
    </row>
    <row r="33" spans="1:20" ht="15" hidden="1">
      <c r="A33" s="24" t="s">
        <v>59</v>
      </c>
      <c r="B33" s="23" t="e">
        <f>B31^2</f>
        <v>#REF!</v>
      </c>
      <c r="C33" s="23"/>
      <c r="D33" s="25" t="s">
        <v>58</v>
      </c>
      <c r="E33" s="28"/>
      <c r="F33" s="28"/>
      <c r="G33" s="28"/>
      <c r="H33" s="14"/>
      <c r="I33" s="14"/>
      <c r="J33" s="14"/>
      <c r="K33" s="3"/>
      <c r="L33" s="12" t="s">
        <v>57</v>
      </c>
      <c r="M33" s="5" t="e">
        <f>B22*I29^3+B23*I29^2+B24*I29+B25</f>
        <v>#REF!</v>
      </c>
      <c r="N33" s="3"/>
      <c r="O33" s="3"/>
      <c r="P33" s="3"/>
      <c r="Q33" s="3"/>
      <c r="R33" s="3"/>
      <c r="S33" s="2"/>
      <c r="T33" s="2"/>
    </row>
    <row r="34" spans="1:20" ht="15.75" hidden="1">
      <c r="A34" s="24" t="s">
        <v>56</v>
      </c>
      <c r="B34" s="23" t="e">
        <f>B32+B33</f>
        <v>#REF!</v>
      </c>
      <c r="C34" s="23"/>
      <c r="D34" s="23" t="s">
        <v>55</v>
      </c>
      <c r="E34" s="26" t="s">
        <v>54</v>
      </c>
      <c r="F34" s="26" t="s">
        <v>53</v>
      </c>
      <c r="G34" s="23"/>
      <c r="H34" s="3" t="s">
        <v>14</v>
      </c>
      <c r="I34" s="13" t="s">
        <v>54</v>
      </c>
      <c r="J34" s="13" t="s">
        <v>53</v>
      </c>
      <c r="K34" s="3"/>
      <c r="L34" s="3" t="s">
        <v>52</v>
      </c>
      <c r="M34" s="3" t="e">
        <f>B22*Q30</f>
        <v>#REF!</v>
      </c>
      <c r="N34" s="3" t="e">
        <f>B22*R30</f>
        <v>#REF!</v>
      </c>
      <c r="O34" s="3"/>
      <c r="P34" s="3" t="s">
        <v>51</v>
      </c>
      <c r="Q34" s="3" t="e">
        <f>B22*Q31</f>
        <v>#REF!</v>
      </c>
      <c r="R34" s="3" t="e">
        <f>B22*R31</f>
        <v>#REF!</v>
      </c>
      <c r="S34" s="2"/>
      <c r="T34" s="2"/>
    </row>
    <row r="35" spans="1:20" ht="15.75" hidden="1">
      <c r="A35" s="24" t="s">
        <v>50</v>
      </c>
      <c r="B35" s="23" t="e">
        <f>SQRT(B34)</f>
        <v>#REF!</v>
      </c>
      <c r="C35" s="23"/>
      <c r="D35" s="24" t="s">
        <v>49</v>
      </c>
      <c r="E35" s="26" t="e">
        <f>IF(I29&gt;0,"+","-")</f>
        <v>#REF!</v>
      </c>
      <c r="F35" s="26"/>
      <c r="G35" s="23"/>
      <c r="H35" s="4" t="s">
        <v>49</v>
      </c>
      <c r="I35" s="3" t="e">
        <f>FIXED(ABS(I29),C93,TRUE)</f>
        <v>#REF!</v>
      </c>
      <c r="J35" s="3"/>
      <c r="K35" s="3"/>
      <c r="L35" s="3" t="s">
        <v>48</v>
      </c>
      <c r="M35" s="3" t="e">
        <f>B23*M30</f>
        <v>#REF!</v>
      </c>
      <c r="N35" s="3" t="e">
        <f>B23*N30</f>
        <v>#REF!</v>
      </c>
      <c r="O35" s="3"/>
      <c r="P35" s="3" t="s">
        <v>47</v>
      </c>
      <c r="Q35" s="3" t="e">
        <f>B23*M31</f>
        <v>#REF!</v>
      </c>
      <c r="R35" s="3" t="e">
        <f>B23*N31</f>
        <v>#REF!</v>
      </c>
      <c r="S35" s="2"/>
      <c r="T35" s="2"/>
    </row>
    <row r="36" spans="1:20" ht="15.75" hidden="1">
      <c r="A36" s="24" t="s">
        <v>46</v>
      </c>
      <c r="B36" s="23" t="e">
        <f>(-B31+B35)^(1/3)</f>
        <v>#REF!</v>
      </c>
      <c r="C36" s="23"/>
      <c r="D36" s="24" t="s">
        <v>45</v>
      </c>
      <c r="E36" s="26" t="e">
        <f>IF(I30&gt;0,"+","-")</f>
        <v>#REF!</v>
      </c>
      <c r="F36" s="26" t="e">
        <f>IF(J30&gt;0,"+","-")</f>
        <v>#REF!</v>
      </c>
      <c r="G36" s="23"/>
      <c r="H36" s="4" t="s">
        <v>45</v>
      </c>
      <c r="I36" s="3" t="e">
        <f>FIXED(ABS(I30),C93,TRUE)</f>
        <v>#REF!</v>
      </c>
      <c r="J36" s="3" t="e">
        <f>FIXED(ABS(J30),C93,TRUE)</f>
        <v>#REF!</v>
      </c>
      <c r="K36" s="3"/>
      <c r="L36" s="3" t="s">
        <v>44</v>
      </c>
      <c r="M36" s="3" t="e">
        <f>B24*I30</f>
        <v>#REF!</v>
      </c>
      <c r="N36" s="3" t="e">
        <f>B24*J30</f>
        <v>#REF!</v>
      </c>
      <c r="O36" s="3"/>
      <c r="P36" s="3" t="s">
        <v>43</v>
      </c>
      <c r="Q36" s="3" t="e">
        <f>B24*I31</f>
        <v>#REF!</v>
      </c>
      <c r="R36" s="3" t="e">
        <f>B24*J31</f>
        <v>#REF!</v>
      </c>
      <c r="S36" s="2"/>
      <c r="T36" s="2"/>
    </row>
    <row r="37" spans="1:20" hidden="1">
      <c r="A37" s="24" t="s">
        <v>42</v>
      </c>
      <c r="B37" s="23" t="e">
        <f>(-B31-B35)^(1/3)</f>
        <v>#REF!</v>
      </c>
      <c r="C37" s="23"/>
      <c r="D37" s="24" t="s">
        <v>41</v>
      </c>
      <c r="E37" s="26" t="e">
        <f>IF(I31&gt;0,"+","-")</f>
        <v>#REF!</v>
      </c>
      <c r="F37" s="26" t="e">
        <f>IF(J31&gt;0,"+","-")</f>
        <v>#REF!</v>
      </c>
      <c r="G37" s="23"/>
      <c r="H37" s="4" t="s">
        <v>41</v>
      </c>
      <c r="I37" s="3" t="e">
        <f>FIXED(ABS(I31),C93,TRUE)</f>
        <v>#REF!</v>
      </c>
      <c r="J37" s="3" t="e">
        <f>FIXED(ABS(J31),C93,TRUE)</f>
        <v>#REF!</v>
      </c>
      <c r="K37" s="3"/>
      <c r="L37" s="3" t="s">
        <v>40</v>
      </c>
      <c r="M37" s="3">
        <f>B25</f>
        <v>0</v>
      </c>
      <c r="N37" s="3"/>
      <c r="O37" s="3"/>
      <c r="P37" s="3" t="s">
        <v>40</v>
      </c>
      <c r="Q37" s="3">
        <f>B25</f>
        <v>0</v>
      </c>
      <c r="R37" s="3"/>
      <c r="S37" s="2"/>
      <c r="T37" s="2"/>
    </row>
    <row r="38" spans="1:20" ht="14.25" hidden="1">
      <c r="A38" s="24" t="s">
        <v>39</v>
      </c>
      <c r="B38" s="23" t="e">
        <f>B36+B37</f>
        <v>#REF!</v>
      </c>
      <c r="C38" s="23"/>
      <c r="D38" s="23"/>
      <c r="E38" s="23"/>
      <c r="F38" s="23"/>
      <c r="G38" s="23"/>
      <c r="H38" s="3"/>
      <c r="I38" s="3"/>
      <c r="J38" s="3"/>
      <c r="K38" s="3"/>
      <c r="L38" s="12" t="s">
        <v>38</v>
      </c>
      <c r="M38" s="5" t="e">
        <f>SUM(M34:M37)</f>
        <v>#REF!</v>
      </c>
      <c r="N38" s="5" t="e">
        <f>SUM(N34:N37)</f>
        <v>#REF!</v>
      </c>
      <c r="O38" s="3"/>
      <c r="P38" s="12" t="s">
        <v>37</v>
      </c>
      <c r="Q38" s="5" t="e">
        <f>SUM(Q34:Q37)</f>
        <v>#REF!</v>
      </c>
      <c r="R38" s="5" t="e">
        <f>SUM(R34:R37)</f>
        <v>#REF!</v>
      </c>
      <c r="S38" s="2"/>
      <c r="T38" s="2"/>
    </row>
    <row r="39" spans="1:20" hidden="1">
      <c r="A39" s="24" t="s">
        <v>36</v>
      </c>
      <c r="B39" s="23" t="e">
        <f>0.5*B38</f>
        <v>#REF!</v>
      </c>
      <c r="C39" s="23"/>
      <c r="D39" s="23"/>
      <c r="E39" s="23"/>
      <c r="F39" s="21" t="s">
        <v>35</v>
      </c>
      <c r="G39" s="2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2"/>
      <c r="T39" s="2"/>
    </row>
    <row r="40" spans="1:20" hidden="1">
      <c r="A40" s="24" t="s">
        <v>34</v>
      </c>
      <c r="B40" s="23" t="e">
        <f>0.5*(B36-B37)</f>
        <v>#REF!</v>
      </c>
      <c r="C40" s="23"/>
      <c r="D40" s="23"/>
      <c r="E40" s="23"/>
      <c r="F40" s="23" t="s">
        <v>33</v>
      </c>
      <c r="G40" s="23" t="e">
        <f>E35&amp;I35</f>
        <v>#REF!</v>
      </c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2"/>
      <c r="T40" s="2"/>
    </row>
    <row r="41" spans="1:20" hidden="1">
      <c r="A41" s="23"/>
      <c r="B41" s="23"/>
      <c r="C41" s="23"/>
      <c r="D41" s="23"/>
      <c r="E41" s="23"/>
      <c r="F41" s="23" t="s">
        <v>32</v>
      </c>
      <c r="G41" s="23" t="e">
        <f>E36&amp;I36&amp;F36&amp;J36&amp;"j"</f>
        <v>#REF!</v>
      </c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2"/>
      <c r="T41" s="2"/>
    </row>
    <row r="42" spans="1:20" hidden="1">
      <c r="A42" s="29"/>
      <c r="B42" s="29"/>
      <c r="C42" s="29"/>
      <c r="D42" s="29"/>
      <c r="E42" s="29"/>
      <c r="F42" s="29" t="s">
        <v>31</v>
      </c>
      <c r="G42" s="29" t="e">
        <f>E37&amp;I37&amp;F37&amp;J37&amp;"j"</f>
        <v>#REF!</v>
      </c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2"/>
      <c r="T42" s="2"/>
    </row>
    <row r="43" spans="1:20" ht="13.5" hidden="1" thickBot="1">
      <c r="A43" s="30"/>
      <c r="B43" s="30"/>
      <c r="C43" s="30"/>
      <c r="D43" s="30"/>
      <c r="E43" s="30"/>
      <c r="F43" s="30"/>
      <c r="G43" s="3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2"/>
      <c r="T43" s="2"/>
    </row>
    <row r="44" spans="1:20" hidden="1">
      <c r="A44" s="31" t="s">
        <v>30</v>
      </c>
      <c r="B44" s="32"/>
      <c r="C44" s="32"/>
      <c r="D44" s="32"/>
      <c r="E44" s="32"/>
      <c r="F44" s="32"/>
      <c r="G44" s="32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2"/>
      <c r="T44" s="2"/>
    </row>
    <row r="45" spans="1:20" ht="15.75" hidden="1">
      <c r="A45" s="23" t="s">
        <v>29</v>
      </c>
      <c r="B45" s="23"/>
      <c r="C45" s="23"/>
      <c r="D45" s="24" t="s">
        <v>28</v>
      </c>
      <c r="E45" s="23" t="e">
        <f>2*SQRT(B47)*COS(B52)</f>
        <v>#REF!</v>
      </c>
      <c r="F45" s="24" t="s">
        <v>2</v>
      </c>
      <c r="G45" s="23" t="e">
        <f>E45-(B23)/(3*B22)</f>
        <v>#REF!</v>
      </c>
      <c r="H45" s="3"/>
      <c r="I45" s="3"/>
      <c r="J45" s="3"/>
      <c r="K45" s="3"/>
      <c r="L45" s="5" t="s">
        <v>27</v>
      </c>
      <c r="M45" s="3"/>
      <c r="N45" s="3"/>
      <c r="O45" s="3"/>
      <c r="P45" s="3"/>
      <c r="Q45" s="3"/>
      <c r="R45" s="3"/>
      <c r="S45" s="2"/>
      <c r="T45" s="2"/>
    </row>
    <row r="46" spans="1:20" ht="15.75" hidden="1">
      <c r="A46" s="23" t="s">
        <v>26</v>
      </c>
      <c r="B46" s="23" t="e">
        <f>B31</f>
        <v>#REF!</v>
      </c>
      <c r="C46" s="23"/>
      <c r="D46" s="24" t="s">
        <v>25</v>
      </c>
      <c r="E46" s="23" t="e">
        <f>-2*SQRT(B47)*COS(B53)</f>
        <v>#REF!</v>
      </c>
      <c r="F46" s="24" t="s">
        <v>1</v>
      </c>
      <c r="G46" s="33" t="e">
        <f>E46-(B23)/(3*B22)</f>
        <v>#REF!</v>
      </c>
      <c r="H46" s="3"/>
      <c r="I46" s="3"/>
      <c r="J46" s="3"/>
      <c r="K46" s="3"/>
      <c r="L46" s="3" t="s">
        <v>24</v>
      </c>
      <c r="M46" s="8" t="e">
        <f>B22*G45^3+B23*G45^2+B24*G45+B25</f>
        <v>#REF!</v>
      </c>
      <c r="N46" s="3"/>
      <c r="O46" s="3"/>
      <c r="P46" s="3"/>
      <c r="Q46" s="3"/>
      <c r="R46" s="3"/>
      <c r="S46" s="2"/>
      <c r="T46" s="2"/>
    </row>
    <row r="47" spans="1:20" ht="15.75" hidden="1">
      <c r="A47" s="34" t="s">
        <v>23</v>
      </c>
      <c r="B47" s="23" t="e">
        <f>ABS(B28)/3</f>
        <v>#REF!</v>
      </c>
      <c r="C47" s="23"/>
      <c r="D47" s="24" t="s">
        <v>22</v>
      </c>
      <c r="E47" s="23" t="e">
        <f>-2*SQRT(B47)*COS(B54)</f>
        <v>#REF!</v>
      </c>
      <c r="F47" s="24" t="s">
        <v>0</v>
      </c>
      <c r="G47" s="23" t="e">
        <f>E47-(B23)/(3*B22)</f>
        <v>#REF!</v>
      </c>
      <c r="H47" s="3"/>
      <c r="I47" s="3"/>
      <c r="J47" s="3"/>
      <c r="K47" s="3"/>
      <c r="L47" s="3" t="s">
        <v>21</v>
      </c>
      <c r="M47" s="8" t="e">
        <f>B22*G46^3+B23*G46^2+B24*G46+B25</f>
        <v>#REF!</v>
      </c>
      <c r="N47" s="3"/>
      <c r="O47" s="3"/>
      <c r="P47" s="3"/>
      <c r="Q47" s="3"/>
      <c r="R47" s="3"/>
      <c r="S47" s="2"/>
      <c r="T47" s="2"/>
    </row>
    <row r="48" spans="1:20" ht="15.75" hidden="1">
      <c r="A48" s="34" t="s">
        <v>20</v>
      </c>
      <c r="B48" s="23" t="e">
        <f>B47^3</f>
        <v>#REF!</v>
      </c>
      <c r="C48" s="23"/>
      <c r="D48" s="23"/>
      <c r="E48" s="23"/>
      <c r="F48" s="23"/>
      <c r="G48" s="23"/>
      <c r="H48" s="3"/>
      <c r="I48" s="3"/>
      <c r="J48" s="3"/>
      <c r="K48" s="3"/>
      <c r="L48" s="3" t="s">
        <v>19</v>
      </c>
      <c r="M48" s="8" t="e">
        <f>B22*G47^3+B23*G47^2+B24*G47+B25</f>
        <v>#REF!</v>
      </c>
      <c r="N48" s="3"/>
      <c r="O48" s="3"/>
      <c r="P48" s="3"/>
      <c r="Q48" s="3"/>
      <c r="R48" s="3"/>
      <c r="S48" s="2"/>
      <c r="T48" s="2"/>
    </row>
    <row r="49" spans="1:20" ht="14.25" hidden="1">
      <c r="A49" s="23" t="s">
        <v>18</v>
      </c>
      <c r="B49" s="23" t="e">
        <f>SQRT(B48)</f>
        <v>#REF!</v>
      </c>
      <c r="C49" s="23"/>
      <c r="D49" s="25" t="s">
        <v>17</v>
      </c>
      <c r="E49" s="25"/>
      <c r="F49" s="25"/>
      <c r="G49" s="25"/>
      <c r="H49" s="7"/>
      <c r="I49" s="7"/>
      <c r="J49" s="7"/>
      <c r="K49" s="3"/>
      <c r="L49" s="3"/>
      <c r="M49" s="3"/>
      <c r="N49" s="3"/>
      <c r="O49" s="3"/>
      <c r="P49" s="3"/>
      <c r="Q49" s="3"/>
      <c r="R49" s="3"/>
      <c r="S49" s="2"/>
      <c r="T49" s="2"/>
    </row>
    <row r="50" spans="1:20" hidden="1">
      <c r="A50" s="35" t="s">
        <v>16</v>
      </c>
      <c r="B50" s="36" t="e">
        <f>ACOS(-B46/B49)</f>
        <v>#REF!</v>
      </c>
      <c r="C50" s="23"/>
      <c r="D50" s="23" t="s">
        <v>15</v>
      </c>
      <c r="E50" s="23"/>
      <c r="F50" s="23"/>
      <c r="G50" s="23" t="s">
        <v>14</v>
      </c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2"/>
      <c r="T50" s="2"/>
    </row>
    <row r="51" spans="1:20" ht="15.75" hidden="1">
      <c r="A51" s="23" t="s">
        <v>13</v>
      </c>
      <c r="B51" s="23">
        <f>RADIANS(60)</f>
        <v>1.0471975511965976</v>
      </c>
      <c r="C51" s="23"/>
      <c r="D51" s="24" t="s">
        <v>12</v>
      </c>
      <c r="E51" s="23" t="e">
        <f>IF(G45&gt;0,"+","-")</f>
        <v>#REF!</v>
      </c>
      <c r="F51" s="23"/>
      <c r="G51" s="24" t="s">
        <v>11</v>
      </c>
      <c r="H51" s="3" t="e">
        <f>FIXED(ABS(G45),$C$93,TRUE)</f>
        <v>#REF!</v>
      </c>
      <c r="I51" s="3"/>
      <c r="J51" s="3"/>
      <c r="K51" s="3"/>
      <c r="L51" s="3"/>
      <c r="M51" s="3"/>
      <c r="N51" s="3"/>
      <c r="O51" s="3"/>
      <c r="P51" s="3"/>
      <c r="Q51" s="3"/>
      <c r="R51" s="3"/>
      <c r="S51" s="2"/>
      <c r="T51" s="2"/>
    </row>
    <row r="52" spans="1:20" ht="15.75" hidden="1">
      <c r="A52" s="37" t="s">
        <v>10</v>
      </c>
      <c r="B52" s="23" t="e">
        <f>B50/3</f>
        <v>#REF!</v>
      </c>
      <c r="C52" s="23"/>
      <c r="D52" s="24" t="s">
        <v>9</v>
      </c>
      <c r="E52" s="23" t="e">
        <f>IF(G46&gt;0,"+","-")</f>
        <v>#REF!</v>
      </c>
      <c r="F52" s="23"/>
      <c r="G52" s="24" t="s">
        <v>8</v>
      </c>
      <c r="H52" s="3" t="e">
        <f>FIXED(ABS(G46),$C$93,TRUE)</f>
        <v>#REF!</v>
      </c>
      <c r="I52" s="3"/>
      <c r="J52" s="3"/>
      <c r="K52" s="3"/>
      <c r="L52" s="3"/>
      <c r="M52" s="3"/>
      <c r="N52" s="3"/>
      <c r="O52" s="3"/>
      <c r="P52" s="3"/>
      <c r="Q52" s="3"/>
      <c r="R52" s="3"/>
      <c r="S52" s="2"/>
      <c r="T52" s="2"/>
    </row>
    <row r="53" spans="1:20" ht="15.75" hidden="1">
      <c r="A53" s="35" t="s">
        <v>7</v>
      </c>
      <c r="B53" s="34" t="e">
        <f>(B50/3)-B51</f>
        <v>#REF!</v>
      </c>
      <c r="C53" s="23"/>
      <c r="D53" s="24" t="s">
        <v>6</v>
      </c>
      <c r="E53" s="23" t="e">
        <f>IF(G47&gt;0,"+","-")</f>
        <v>#REF!</v>
      </c>
      <c r="F53" s="23"/>
      <c r="G53" s="24" t="s">
        <v>5</v>
      </c>
      <c r="H53" s="3" t="e">
        <f>FIXED(ABS(G47),$C$93,TRUE)</f>
        <v>#REF!</v>
      </c>
      <c r="I53" s="3"/>
      <c r="J53" s="3"/>
      <c r="K53" s="3"/>
      <c r="L53" s="3"/>
      <c r="M53" s="3"/>
      <c r="N53" s="3"/>
      <c r="O53" s="3"/>
      <c r="P53" s="3"/>
      <c r="Q53" s="3"/>
      <c r="R53" s="3"/>
      <c r="S53" s="2"/>
      <c r="T53" s="2"/>
    </row>
    <row r="54" spans="1:20" ht="14.25" hidden="1">
      <c r="A54" s="35" t="s">
        <v>4</v>
      </c>
      <c r="B54" s="34" t="e">
        <f>(B50/3)+B51</f>
        <v>#REF!</v>
      </c>
      <c r="C54" s="23"/>
      <c r="D54" s="23"/>
      <c r="E54" s="23"/>
      <c r="F54" s="23"/>
      <c r="G54" s="2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2"/>
      <c r="T54" s="2"/>
    </row>
    <row r="55" spans="1:20" hidden="1">
      <c r="A55" s="23"/>
      <c r="B55" s="23"/>
      <c r="C55" s="23"/>
      <c r="D55" s="21" t="s">
        <v>3</v>
      </c>
      <c r="E55" s="23"/>
      <c r="F55" s="23"/>
      <c r="G55" s="2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2"/>
      <c r="T55" s="2"/>
    </row>
    <row r="56" spans="1:20" ht="15.75" hidden="1">
      <c r="A56" s="23"/>
      <c r="B56" s="23"/>
      <c r="C56" s="23"/>
      <c r="D56" s="24" t="s">
        <v>2</v>
      </c>
      <c r="E56" s="24" t="e">
        <f>E51&amp;H51</f>
        <v>#REF!</v>
      </c>
      <c r="F56" s="23"/>
      <c r="G56" s="2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2"/>
      <c r="T56" s="2"/>
    </row>
    <row r="57" spans="1:20" ht="15.75" hidden="1">
      <c r="A57" s="23"/>
      <c r="B57" s="23"/>
      <c r="C57" s="23"/>
      <c r="D57" s="24" t="s">
        <v>1</v>
      </c>
      <c r="E57" s="24" t="e">
        <f>E52&amp;H52</f>
        <v>#REF!</v>
      </c>
      <c r="F57" s="23"/>
      <c r="G57" s="2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2"/>
      <c r="T57" s="2"/>
    </row>
    <row r="58" spans="1:20" ht="15.75" hidden="1">
      <c r="A58" s="23"/>
      <c r="B58" s="23"/>
      <c r="C58" s="23"/>
      <c r="D58" s="24" t="s">
        <v>0</v>
      </c>
      <c r="E58" s="24" t="e">
        <f>E53&amp;H53</f>
        <v>#REF!</v>
      </c>
      <c r="F58" s="23"/>
      <c r="G58" s="2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2"/>
      <c r="T58" s="2"/>
    </row>
    <row r="59" spans="1:20" hidden="1"/>
    <row r="60" spans="1:20" hidden="1">
      <c r="A60" s="18"/>
      <c r="B60" s="18"/>
      <c r="C60" s="18"/>
      <c r="D60" s="18"/>
      <c r="E60" s="18"/>
      <c r="F60" s="18"/>
      <c r="G60" s="18"/>
    </row>
    <row r="61" spans="1:20" hidden="1">
      <c r="A61" s="18"/>
      <c r="B61" s="18"/>
      <c r="C61" s="18"/>
      <c r="D61" s="18"/>
      <c r="E61" s="18"/>
      <c r="F61" s="18"/>
      <c r="G61" s="18"/>
    </row>
    <row r="62" spans="1:20" hidden="1">
      <c r="A62" s="18"/>
      <c r="B62" s="18"/>
      <c r="C62" s="18"/>
      <c r="D62" s="18"/>
      <c r="E62" s="18"/>
      <c r="F62" s="18"/>
      <c r="G62" s="18"/>
    </row>
    <row r="63" spans="1:20" hidden="1">
      <c r="A63" s="18"/>
      <c r="B63" s="18"/>
      <c r="C63" s="18"/>
      <c r="D63" s="18"/>
      <c r="E63" s="18"/>
      <c r="F63" s="18"/>
      <c r="G63" s="18"/>
    </row>
    <row r="64" spans="1:20" hidden="1">
      <c r="A64" s="18"/>
      <c r="B64" s="18"/>
      <c r="C64" s="18"/>
      <c r="D64" s="18"/>
      <c r="E64" s="18"/>
      <c r="F64" s="18"/>
      <c r="G64" s="18"/>
    </row>
    <row r="65" spans="1:7" hidden="1">
      <c r="A65" s="18"/>
      <c r="B65" s="18"/>
      <c r="C65" s="18"/>
      <c r="D65" s="18"/>
      <c r="E65" s="18"/>
      <c r="F65" s="18"/>
      <c r="G65" s="18"/>
    </row>
    <row r="66" spans="1:7" hidden="1">
      <c r="A66" s="18"/>
      <c r="B66" s="18"/>
      <c r="C66" s="18"/>
      <c r="D66" s="18"/>
      <c r="E66" s="18"/>
      <c r="F66" s="18"/>
      <c r="G66" s="18"/>
    </row>
    <row r="67" spans="1:7" hidden="1">
      <c r="A67" s="18"/>
      <c r="B67" s="18"/>
      <c r="C67" s="18"/>
      <c r="D67" s="18"/>
      <c r="E67" s="18"/>
      <c r="F67" s="18"/>
      <c r="G67" s="18"/>
    </row>
    <row r="68" spans="1:7" hidden="1">
      <c r="A68" s="18"/>
      <c r="B68" s="18"/>
      <c r="C68" s="18"/>
      <c r="D68" s="18"/>
      <c r="E68" s="18"/>
      <c r="F68" s="18"/>
      <c r="G68" s="18"/>
    </row>
    <row r="69" spans="1:7" hidden="1">
      <c r="A69" s="18"/>
      <c r="B69" s="18"/>
      <c r="C69" s="18"/>
      <c r="D69" s="18"/>
      <c r="E69" s="18"/>
      <c r="F69" s="18"/>
      <c r="G69" s="18"/>
    </row>
    <row r="70" spans="1:7" hidden="1">
      <c r="A70" s="18"/>
      <c r="B70" s="18"/>
      <c r="C70" s="18"/>
      <c r="D70" s="18"/>
      <c r="E70" s="18"/>
      <c r="F70" s="18"/>
      <c r="G70" s="18"/>
    </row>
    <row r="71" spans="1:7" hidden="1">
      <c r="A71" s="18"/>
      <c r="B71" s="18"/>
      <c r="C71" s="18"/>
      <c r="D71" s="18"/>
      <c r="E71" s="18"/>
      <c r="F71" s="18"/>
      <c r="G71" s="18"/>
    </row>
    <row r="72" spans="1:7" hidden="1">
      <c r="A72" s="18"/>
      <c r="B72" s="18"/>
      <c r="C72" s="18"/>
      <c r="D72" s="18"/>
      <c r="E72" s="18"/>
      <c r="F72" s="18"/>
      <c r="G72" s="18"/>
    </row>
    <row r="73" spans="1:7" hidden="1">
      <c r="A73" s="18"/>
      <c r="B73" s="18"/>
      <c r="C73" s="18"/>
      <c r="D73" s="18"/>
      <c r="E73" s="18"/>
      <c r="F73" s="18"/>
      <c r="G73" s="18"/>
    </row>
    <row r="74" spans="1:7" hidden="1">
      <c r="A74" s="18"/>
      <c r="B74" s="18"/>
      <c r="C74" s="18"/>
      <c r="D74" s="18"/>
      <c r="E74" s="18"/>
      <c r="F74" s="18"/>
      <c r="G74" s="18"/>
    </row>
    <row r="75" spans="1:7" hidden="1">
      <c r="A75" s="18"/>
      <c r="B75" s="18"/>
      <c r="C75" s="18"/>
      <c r="D75" s="18"/>
      <c r="E75" s="18"/>
      <c r="F75" s="18"/>
      <c r="G75" s="18"/>
    </row>
    <row r="76" spans="1:7" hidden="1">
      <c r="A76" s="18"/>
      <c r="B76" s="18"/>
      <c r="C76" s="18"/>
      <c r="D76" s="18"/>
      <c r="E76" s="18"/>
      <c r="F76" s="18"/>
      <c r="G76" s="18"/>
    </row>
    <row r="77" spans="1:7" hidden="1">
      <c r="A77" s="18"/>
      <c r="B77" s="18"/>
      <c r="C77" s="18"/>
      <c r="D77" s="18"/>
      <c r="E77" s="18"/>
      <c r="F77" s="18"/>
      <c r="G77" s="18"/>
    </row>
    <row r="78" spans="1:7" hidden="1">
      <c r="A78" s="18"/>
      <c r="B78" s="18"/>
      <c r="C78" s="18"/>
      <c r="D78" s="18"/>
      <c r="E78" s="18"/>
      <c r="F78" s="18"/>
      <c r="G78" s="18"/>
    </row>
    <row r="79" spans="1:7" hidden="1">
      <c r="A79" s="18"/>
      <c r="B79" s="18"/>
      <c r="C79" s="18"/>
      <c r="D79" s="18"/>
      <c r="E79" s="18"/>
      <c r="F79" s="18"/>
      <c r="G79" s="18"/>
    </row>
    <row r="80" spans="1:7" hidden="1">
      <c r="A80" s="18"/>
      <c r="B80" s="18"/>
      <c r="C80" s="18"/>
      <c r="D80" s="18"/>
      <c r="E80" s="18"/>
      <c r="F80" s="18"/>
      <c r="G80" s="18"/>
    </row>
    <row r="81" spans="1:8" hidden="1">
      <c r="A81" s="18"/>
      <c r="B81" s="18"/>
      <c r="C81" s="18"/>
      <c r="D81" s="18"/>
      <c r="E81" s="18"/>
      <c r="F81" s="18"/>
      <c r="G81" s="18"/>
    </row>
    <row r="82" spans="1:8" hidden="1">
      <c r="A82" s="18"/>
      <c r="B82" s="18"/>
      <c r="C82" s="18"/>
      <c r="D82" s="18"/>
      <c r="E82" s="18"/>
      <c r="F82" s="18"/>
      <c r="G82" s="18"/>
    </row>
    <row r="83" spans="1:8" hidden="1">
      <c r="A83" s="18"/>
      <c r="B83" s="18"/>
      <c r="C83" s="18"/>
      <c r="D83" s="18"/>
      <c r="E83" s="18"/>
      <c r="F83" s="18"/>
      <c r="G83" s="18"/>
    </row>
    <row r="84" spans="1:8" hidden="1">
      <c r="A84" s="18"/>
      <c r="B84" s="18"/>
      <c r="C84" s="18"/>
      <c r="D84" s="18"/>
      <c r="E84" s="18"/>
      <c r="F84" s="18"/>
      <c r="G84" s="18"/>
    </row>
    <row r="85" spans="1:8">
      <c r="A85" s="18"/>
      <c r="B85" s="18"/>
      <c r="C85" s="18"/>
      <c r="D85" s="18"/>
      <c r="E85" s="18"/>
      <c r="F85" s="18"/>
      <c r="G85" s="18"/>
    </row>
    <row r="86" spans="1:8" ht="18">
      <c r="A86" s="88" t="s">
        <v>92</v>
      </c>
      <c r="B86" s="88"/>
      <c r="C86" s="88"/>
      <c r="D86" s="88"/>
      <c r="E86" s="88"/>
      <c r="F86" s="88"/>
      <c r="G86" s="88"/>
    </row>
    <row r="87" spans="1:8">
      <c r="A87" s="49"/>
      <c r="B87" s="49"/>
      <c r="C87" s="66"/>
      <c r="D87" s="49"/>
      <c r="E87" s="50"/>
      <c r="F87" s="50"/>
      <c r="G87" s="50"/>
      <c r="H87" s="19"/>
    </row>
    <row r="88" spans="1:8" ht="18.75">
      <c r="A88" s="73" t="s">
        <v>94</v>
      </c>
      <c r="B88" s="78">
        <f>(C14*C8*C6)*LN(C5/C4)*101.325</f>
        <v>14046.627614047293</v>
      </c>
      <c r="C88" s="67"/>
      <c r="D88" s="50"/>
      <c r="E88" s="73" t="s">
        <v>99</v>
      </c>
      <c r="F88" s="60">
        <f>(C4/C5)*C7</f>
        <v>2</v>
      </c>
      <c r="G88" s="48"/>
    </row>
    <row r="89" spans="1:8" ht="15.75">
      <c r="A89" s="74"/>
      <c r="B89" s="68"/>
      <c r="C89" s="69"/>
      <c r="D89" s="48"/>
      <c r="E89" s="48"/>
      <c r="F89" s="48"/>
      <c r="G89" s="48"/>
    </row>
    <row r="90" spans="1:8" ht="18.75">
      <c r="A90" s="77" t="s">
        <v>96</v>
      </c>
      <c r="B90" s="78">
        <f>F88*(C5-C4)*101.325</f>
        <v>10132.5</v>
      </c>
      <c r="C90" s="69"/>
      <c r="D90" s="48"/>
      <c r="E90" s="48"/>
      <c r="F90" s="48"/>
      <c r="G90" s="48"/>
    </row>
    <row r="91" spans="1:8">
      <c r="A91" s="68"/>
      <c r="B91" s="68"/>
      <c r="C91" s="69"/>
      <c r="D91" s="48"/>
      <c r="E91" s="48"/>
      <c r="F91" s="48"/>
      <c r="G91" s="48"/>
    </row>
    <row r="92" spans="1:8">
      <c r="A92" s="49"/>
      <c r="B92" s="50"/>
      <c r="C92" s="70"/>
      <c r="D92" s="48"/>
      <c r="E92" s="48"/>
      <c r="F92" s="48"/>
      <c r="G92" s="48"/>
    </row>
    <row r="93" spans="1:8">
      <c r="A93" s="50"/>
      <c r="B93" s="50"/>
      <c r="C93" s="50"/>
      <c r="D93" s="50"/>
      <c r="E93" s="48"/>
      <c r="F93" s="50"/>
      <c r="G93" s="50"/>
    </row>
    <row r="94" spans="1:8">
      <c r="A94" s="51"/>
      <c r="B94" s="71"/>
      <c r="C94" s="51"/>
      <c r="D94" s="48"/>
      <c r="E94" s="48"/>
      <c r="F94" s="48"/>
      <c r="G94" s="48"/>
    </row>
    <row r="95" spans="1:8">
      <c r="A95" s="51"/>
      <c r="B95" s="71"/>
      <c r="C95" s="72"/>
      <c r="D95" s="53"/>
      <c r="E95" s="48"/>
      <c r="F95" s="48"/>
      <c r="G95" s="48"/>
    </row>
    <row r="96" spans="1:8" ht="15">
      <c r="A96" s="52"/>
      <c r="B96" s="54"/>
      <c r="C96" s="53"/>
      <c r="D96" s="53"/>
      <c r="E96" s="48"/>
      <c r="F96" s="48"/>
      <c r="G96" s="48"/>
    </row>
    <row r="97" spans="1:7" ht="15" customHeight="1">
      <c r="A97" s="89" t="s">
        <v>93</v>
      </c>
      <c r="B97" s="89"/>
      <c r="C97" s="89"/>
      <c r="D97" s="89"/>
      <c r="E97" s="89"/>
      <c r="F97" s="89"/>
      <c r="G97" s="89"/>
    </row>
    <row r="98" spans="1:7" ht="15">
      <c r="A98" s="56"/>
      <c r="B98" s="58"/>
      <c r="C98" s="57"/>
      <c r="D98" s="57"/>
      <c r="E98" s="55"/>
      <c r="F98" s="55"/>
      <c r="G98" s="55"/>
    </row>
    <row r="99" spans="1:7" ht="18.75">
      <c r="A99" s="75" t="s">
        <v>94</v>
      </c>
      <c r="B99" s="79">
        <f>(((C14*C8*C6)*LN((C5-C14*C12)/(C4-C14*C12)))+((C11*C14^2)*((1/C5)-(1/C4))))*101.325</f>
        <v>13978.531414687443</v>
      </c>
      <c r="C99" s="55"/>
      <c r="D99" s="55"/>
      <c r="E99" s="75" t="s">
        <v>100</v>
      </c>
      <c r="F99" s="60">
        <f>((C14*C8*C6)/(C5-C14*C12))-(C11*C14^2)/(C5^2)</f>
        <v>1.9932697099419734</v>
      </c>
      <c r="G99" s="55"/>
    </row>
    <row r="100" spans="1:7" ht="15">
      <c r="A100" s="76"/>
      <c r="B100" s="59"/>
      <c r="C100" s="55"/>
      <c r="D100" s="55"/>
      <c r="E100" s="55"/>
      <c r="F100" s="55"/>
      <c r="G100" s="55"/>
    </row>
    <row r="101" spans="1:7" ht="18.75">
      <c r="A101" s="75" t="s">
        <v>95</v>
      </c>
      <c r="B101" s="80">
        <f>F99*(C5-C4)*101.325</f>
        <v>10098.402667993521</v>
      </c>
      <c r="C101" s="90"/>
      <c r="D101" s="91"/>
      <c r="E101" s="91"/>
      <c r="F101" s="91"/>
      <c r="G101" s="55"/>
    </row>
    <row r="102" spans="1:7" ht="15">
      <c r="A102" s="55"/>
      <c r="B102" s="58"/>
      <c r="C102" s="91"/>
      <c r="D102" s="91"/>
      <c r="E102" s="91"/>
      <c r="F102" s="91"/>
      <c r="G102" s="55"/>
    </row>
    <row r="103" spans="1:7" ht="15">
      <c r="A103" s="55"/>
      <c r="B103" s="58"/>
      <c r="C103" s="91"/>
      <c r="D103" s="91"/>
      <c r="E103" s="91"/>
      <c r="F103" s="91"/>
      <c r="G103" s="55"/>
    </row>
    <row r="104" spans="1:7">
      <c r="A104" s="55"/>
      <c r="B104" s="55"/>
      <c r="C104" s="55"/>
      <c r="D104" s="55"/>
      <c r="E104" s="55"/>
      <c r="F104" s="55"/>
      <c r="G104" s="55"/>
    </row>
    <row r="106" spans="1:7">
      <c r="B106" s="92" t="s">
        <v>85</v>
      </c>
      <c r="C106" s="92"/>
      <c r="D106" s="92"/>
      <c r="E106" s="92"/>
      <c r="F106" s="92"/>
    </row>
    <row r="108" spans="1:7">
      <c r="B108" s="87" t="s">
        <v>86</v>
      </c>
      <c r="C108" s="87"/>
      <c r="D108" s="87"/>
      <c r="E108" s="87"/>
      <c r="F108" s="87"/>
    </row>
  </sheetData>
  <sheetProtection algorithmName="SHA-512" hashValue="7itQgSk0a5d5rNXEUrM9tYIIYbSwKneqAFUuTtO5CfOj9KnXE5EkD3yjZGF9dUynoDtEY+4xQORXJI7sDj30xg==" saltValue="tnolulMp8P9B9D9zA18o6A==" spinCount="100000" sheet="1" selectLockedCells="1"/>
  <mergeCells count="7">
    <mergeCell ref="B108:F108"/>
    <mergeCell ref="A86:G86"/>
    <mergeCell ref="A97:G97"/>
    <mergeCell ref="C101:F101"/>
    <mergeCell ref="C102:F102"/>
    <mergeCell ref="C103:F103"/>
    <mergeCell ref="B106:F106"/>
  </mergeCells>
  <pageMargins left="0.75" right="0.75" top="1" bottom="1" header="0.5" footer="0.5"/>
  <pageSetup paperSize="9" orientation="portrait" horizontalDpi="150" verticalDpi="150" r:id="rId1"/>
  <headerFooter alignWithMargins="0"/>
  <customProperties>
    <customPr name="SSC_SHEET_GUID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513D27-01D1-402A-B341-2E8EF9088DD6}">
  <dimension ref="A1:T108"/>
  <sheetViews>
    <sheetView showGridLines="0" workbookViewId="0">
      <selection activeCell="C92" sqref="C92"/>
    </sheetView>
  </sheetViews>
  <sheetFormatPr baseColWidth="10" defaultColWidth="0" defaultRowHeight="12.75"/>
  <cols>
    <col min="1" max="1" width="12.5703125" style="1" customWidth="1"/>
    <col min="2" max="2" width="11.85546875" style="1" customWidth="1"/>
    <col min="3" max="3" width="13" style="1" customWidth="1"/>
    <col min="4" max="4" width="14" style="1" customWidth="1"/>
    <col min="5" max="5" width="9.5703125" style="1" customWidth="1"/>
    <col min="6" max="6" width="10.85546875" style="1" customWidth="1"/>
    <col min="7" max="7" width="25" style="1" customWidth="1"/>
    <col min="8" max="16384" width="9.140625" style="1" hidden="1"/>
  </cols>
  <sheetData>
    <row r="1" spans="1:20" ht="18">
      <c r="A1" s="39" t="s">
        <v>113</v>
      </c>
      <c r="B1" s="39"/>
      <c r="C1" s="39"/>
      <c r="D1" s="39"/>
      <c r="E1" s="39"/>
      <c r="F1" s="40"/>
      <c r="G1" s="38"/>
      <c r="H1" s="17"/>
      <c r="I1" s="17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>
      <c r="A2" s="20" t="s">
        <v>79</v>
      </c>
      <c r="B2" s="20"/>
      <c r="C2" s="20"/>
      <c r="D2" s="20"/>
      <c r="E2" s="45"/>
      <c r="H2" s="19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4.25">
      <c r="A4" s="43" t="s">
        <v>97</v>
      </c>
      <c r="B4" s="43"/>
      <c r="C4" s="63">
        <v>50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4.25">
      <c r="A5" s="41" t="s">
        <v>101</v>
      </c>
      <c r="C5" s="61">
        <v>100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>
      <c r="A6" s="65" t="s">
        <v>90</v>
      </c>
      <c r="B6" s="47"/>
      <c r="C6" s="62">
        <v>250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14.25">
      <c r="A7" s="43" t="s">
        <v>98</v>
      </c>
      <c r="C7" s="61">
        <v>4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>
      <c r="A8" s="41" t="s">
        <v>81</v>
      </c>
      <c r="C8" s="61">
        <v>8.2000000000000003E-2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>
      <c r="A9" s="41" t="s">
        <v>84</v>
      </c>
      <c r="C9" s="62">
        <v>154.6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>
      <c r="A10" s="41" t="s">
        <v>83</v>
      </c>
      <c r="B10" s="43"/>
      <c r="C10" s="63">
        <v>49.8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ht="14.25">
      <c r="A11" s="43" t="s">
        <v>87</v>
      </c>
      <c r="B11" s="43"/>
      <c r="C11" s="46">
        <f>((27/64)*(C8^2)*(C9^2))/(C10)</f>
        <v>1.3614482290662653</v>
      </c>
      <c r="D11" s="4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ht="14.25">
      <c r="A12" s="43" t="s">
        <v>88</v>
      </c>
      <c r="B12" s="43"/>
      <c r="C12" s="46">
        <f>(1/8)*(C8*C9)/(C10)</f>
        <v>3.1820281124497994E-2</v>
      </c>
      <c r="D12" s="44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>
      <c r="A14" s="41" t="s">
        <v>91</v>
      </c>
      <c r="C14" s="60">
        <f>(C7*C4)/(C8*C6)</f>
        <v>9.7560975609756095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>
      <c r="A15" s="49"/>
      <c r="B15" s="50"/>
      <c r="C15" s="50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0" hidden="1"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hidden="1"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hidden="1"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hidden="1"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hidden="1">
      <c r="A20" s="2"/>
      <c r="B20" s="2"/>
      <c r="C20" s="2"/>
      <c r="D20" s="2"/>
      <c r="E20" s="2"/>
      <c r="F20" s="2"/>
      <c r="G20" s="2"/>
      <c r="H20" s="16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hidden="1">
      <c r="A21" s="21" t="s">
        <v>78</v>
      </c>
      <c r="B21" s="22"/>
      <c r="C21" s="22"/>
      <c r="D21" s="22"/>
      <c r="E21" s="23"/>
      <c r="F21" s="23"/>
      <c r="G21" s="2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2"/>
      <c r="T21" s="2"/>
    </row>
    <row r="22" spans="1:20" hidden="1">
      <c r="A22" s="24" t="s">
        <v>77</v>
      </c>
      <c r="B22" s="23" t="e">
        <f>#REF!</f>
        <v>#REF!</v>
      </c>
      <c r="C22" s="23"/>
      <c r="D22" s="23"/>
      <c r="E22" s="23"/>
      <c r="F22" s="23"/>
      <c r="G22" s="2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2"/>
      <c r="T22" s="2"/>
    </row>
    <row r="23" spans="1:20" hidden="1">
      <c r="A23" s="24" t="s">
        <v>76</v>
      </c>
      <c r="B23" s="23">
        <f>C90</f>
        <v>0</v>
      </c>
      <c r="C23" s="23"/>
      <c r="D23" s="23"/>
      <c r="E23" s="23"/>
      <c r="F23" s="23"/>
      <c r="G23" s="2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2"/>
      <c r="T23" s="2"/>
    </row>
    <row r="24" spans="1:20" hidden="1">
      <c r="A24" s="24" t="s">
        <v>75</v>
      </c>
      <c r="B24" s="23">
        <f>C91</f>
        <v>0</v>
      </c>
      <c r="C24" s="23"/>
      <c r="D24" s="23"/>
      <c r="E24" s="23"/>
      <c r="F24" s="23"/>
      <c r="G24" s="2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2"/>
      <c r="T24" s="2"/>
    </row>
    <row r="25" spans="1:20" hidden="1">
      <c r="A25" s="24" t="s">
        <v>56</v>
      </c>
      <c r="B25" s="23">
        <f>C92</f>
        <v>0</v>
      </c>
      <c r="C25" s="23"/>
      <c r="D25" s="23"/>
      <c r="E25" s="23"/>
      <c r="F25" s="23"/>
      <c r="G25" s="2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2"/>
      <c r="T25" s="2"/>
    </row>
    <row r="26" spans="1:20" hidden="1">
      <c r="A26" s="25" t="s">
        <v>74</v>
      </c>
      <c r="B26" s="23"/>
      <c r="C26" s="23"/>
      <c r="D26" s="23"/>
      <c r="E26" s="23"/>
      <c r="F26" s="23"/>
      <c r="G26" s="2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2"/>
      <c r="T26" s="2"/>
    </row>
    <row r="27" spans="1:20" hidden="1">
      <c r="A27" s="23" t="s">
        <v>29</v>
      </c>
      <c r="B27" s="23"/>
      <c r="C27" s="23"/>
      <c r="D27" s="23"/>
      <c r="E27" s="23"/>
      <c r="F27" s="23"/>
      <c r="G27" s="2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2"/>
      <c r="T27" s="2"/>
    </row>
    <row r="28" spans="1:20" hidden="1">
      <c r="A28" s="24" t="s">
        <v>73</v>
      </c>
      <c r="B28" s="23" t="e">
        <f>+(B24/B22)-((B23^2)/(3*B22^2))</f>
        <v>#REF!</v>
      </c>
      <c r="C28" s="23"/>
      <c r="D28" s="23"/>
      <c r="E28" s="26" t="s">
        <v>54</v>
      </c>
      <c r="F28" s="26" t="s">
        <v>53</v>
      </c>
      <c r="G28" s="23"/>
      <c r="H28" s="15"/>
      <c r="I28" s="13" t="s">
        <v>54</v>
      </c>
      <c r="J28" s="13" t="s">
        <v>53</v>
      </c>
      <c r="K28" s="3"/>
      <c r="L28" s="5" t="s">
        <v>72</v>
      </c>
      <c r="M28" s="3"/>
      <c r="N28" s="3"/>
      <c r="O28" s="3"/>
      <c r="P28" s="3"/>
      <c r="Q28" s="3"/>
      <c r="R28" s="3"/>
      <c r="S28" s="2"/>
      <c r="T28" s="2"/>
    </row>
    <row r="29" spans="1:20" hidden="1">
      <c r="A29" s="24" t="s">
        <v>71</v>
      </c>
      <c r="B29" s="23" t="e">
        <f>((2*B23^3)/(27*B22^3))-((B23*B24)/(3*B22^2))+(B25/B22)</f>
        <v>#REF!</v>
      </c>
      <c r="C29" s="23"/>
      <c r="D29" s="24" t="s">
        <v>70</v>
      </c>
      <c r="E29" s="23" t="e">
        <f>B38</f>
        <v>#REF!</v>
      </c>
      <c r="F29" s="23"/>
      <c r="G29" s="26" t="s">
        <v>64</v>
      </c>
      <c r="H29" s="4" t="s">
        <v>33</v>
      </c>
      <c r="I29" s="3" t="e">
        <f>E29-((B23)/(3*B22))</f>
        <v>#REF!</v>
      </c>
      <c r="J29" s="3"/>
      <c r="K29" s="3"/>
      <c r="L29" s="3"/>
      <c r="M29" s="3"/>
      <c r="N29" s="3"/>
      <c r="O29" s="3"/>
      <c r="P29" s="3"/>
      <c r="Q29" s="3"/>
      <c r="R29" s="3"/>
      <c r="S29" s="2"/>
      <c r="T29" s="2"/>
    </row>
    <row r="30" spans="1:20" ht="15.75" hidden="1">
      <c r="A30" s="24" t="s">
        <v>69</v>
      </c>
      <c r="B30" s="23" t="e">
        <f>B28/3</f>
        <v>#REF!</v>
      </c>
      <c r="C30" s="23"/>
      <c r="D30" s="24" t="s">
        <v>68</v>
      </c>
      <c r="E30" s="27" t="e">
        <f>-B39</f>
        <v>#REF!</v>
      </c>
      <c r="F30" s="23" t="e">
        <f>SQRT(3)*B40</f>
        <v>#REF!</v>
      </c>
      <c r="G30" s="26" t="s">
        <v>64</v>
      </c>
      <c r="H30" s="4" t="s">
        <v>32</v>
      </c>
      <c r="I30" s="6" t="e">
        <f>E30-((B23)/(3*B22))</f>
        <v>#REF!</v>
      </c>
      <c r="J30" s="3" t="e">
        <f>F30</f>
        <v>#REF!</v>
      </c>
      <c r="K30" s="3"/>
      <c r="L30" s="3" t="s">
        <v>67</v>
      </c>
      <c r="M30" s="3" t="e">
        <f>I30^2-J30^2</f>
        <v>#REF!</v>
      </c>
      <c r="N30" s="3" t="e">
        <f>2*I30*J30</f>
        <v>#REF!</v>
      </c>
      <c r="O30" s="3"/>
      <c r="P30" s="3" t="s">
        <v>66</v>
      </c>
      <c r="Q30" s="3" t="e">
        <f>I30^3-3*I30*J30^2</f>
        <v>#REF!</v>
      </c>
      <c r="R30" s="3" t="e">
        <f>3*I30^2*J30-J30^3</f>
        <v>#REF!</v>
      </c>
      <c r="S30" s="2"/>
      <c r="T30" s="2"/>
    </row>
    <row r="31" spans="1:20" ht="15.75" hidden="1">
      <c r="A31" s="24" t="s">
        <v>26</v>
      </c>
      <c r="B31" s="23" t="e">
        <f>B29/2</f>
        <v>#REF!</v>
      </c>
      <c r="C31" s="23"/>
      <c r="D31" s="24" t="s">
        <v>65</v>
      </c>
      <c r="E31" s="23" t="e">
        <f>-B39</f>
        <v>#REF!</v>
      </c>
      <c r="F31" s="23" t="e">
        <f>-SQRT(3)*B40</f>
        <v>#REF!</v>
      </c>
      <c r="G31" s="26" t="s">
        <v>64</v>
      </c>
      <c r="H31" s="4" t="s">
        <v>31</v>
      </c>
      <c r="I31" s="6" t="e">
        <f>E31-((B23)/(3*B22))</f>
        <v>#REF!</v>
      </c>
      <c r="J31" s="3" t="e">
        <f>F31</f>
        <v>#REF!</v>
      </c>
      <c r="K31" s="3"/>
      <c r="L31" s="3" t="s">
        <v>63</v>
      </c>
      <c r="M31" s="3" t="e">
        <f>I31^2-J31^2</f>
        <v>#REF!</v>
      </c>
      <c r="N31" s="3" t="e">
        <f>2*I31*J31</f>
        <v>#REF!</v>
      </c>
      <c r="O31" s="3"/>
      <c r="P31" s="3" t="s">
        <v>62</v>
      </c>
      <c r="Q31" s="3" t="e">
        <f>I31^3-3*I31*J31^2</f>
        <v>#REF!</v>
      </c>
      <c r="R31" s="3" t="e">
        <f>3*I31^2*J31-J31^3</f>
        <v>#REF!</v>
      </c>
      <c r="S31" s="2"/>
      <c r="T31" s="2"/>
    </row>
    <row r="32" spans="1:20" ht="14.25" hidden="1">
      <c r="A32" s="24" t="s">
        <v>61</v>
      </c>
      <c r="B32" s="23" t="e">
        <f>B30^3</f>
        <v>#REF!</v>
      </c>
      <c r="C32" s="23"/>
      <c r="D32" s="23"/>
      <c r="E32" s="23"/>
      <c r="F32" s="23"/>
      <c r="G32" s="23"/>
      <c r="H32" s="3"/>
      <c r="I32" s="3"/>
      <c r="J32" s="3"/>
      <c r="K32" s="3"/>
      <c r="L32" s="5" t="s">
        <v>60</v>
      </c>
      <c r="M32" s="3"/>
      <c r="N32" s="3"/>
      <c r="O32" s="3"/>
      <c r="P32" s="3"/>
      <c r="Q32" s="3"/>
      <c r="R32" s="3"/>
      <c r="S32" s="2"/>
      <c r="T32" s="2"/>
    </row>
    <row r="33" spans="1:20" ht="15" hidden="1">
      <c r="A33" s="24" t="s">
        <v>59</v>
      </c>
      <c r="B33" s="23" t="e">
        <f>B31^2</f>
        <v>#REF!</v>
      </c>
      <c r="C33" s="23"/>
      <c r="D33" s="25" t="s">
        <v>58</v>
      </c>
      <c r="E33" s="28"/>
      <c r="F33" s="28"/>
      <c r="G33" s="28"/>
      <c r="H33" s="14"/>
      <c r="I33" s="14"/>
      <c r="J33" s="14"/>
      <c r="K33" s="3"/>
      <c r="L33" s="12" t="s">
        <v>57</v>
      </c>
      <c r="M33" s="5" t="e">
        <f>B22*I29^3+B23*I29^2+B24*I29+B25</f>
        <v>#REF!</v>
      </c>
      <c r="N33" s="3"/>
      <c r="O33" s="3"/>
      <c r="P33" s="3"/>
      <c r="Q33" s="3"/>
      <c r="R33" s="3"/>
      <c r="S33" s="2"/>
      <c r="T33" s="2"/>
    </row>
    <row r="34" spans="1:20" ht="15.75" hidden="1">
      <c r="A34" s="24" t="s">
        <v>56</v>
      </c>
      <c r="B34" s="23" t="e">
        <f>B32+B33</f>
        <v>#REF!</v>
      </c>
      <c r="C34" s="23"/>
      <c r="D34" s="23" t="s">
        <v>55</v>
      </c>
      <c r="E34" s="26" t="s">
        <v>54</v>
      </c>
      <c r="F34" s="26" t="s">
        <v>53</v>
      </c>
      <c r="G34" s="23"/>
      <c r="H34" s="3" t="s">
        <v>14</v>
      </c>
      <c r="I34" s="13" t="s">
        <v>54</v>
      </c>
      <c r="J34" s="13" t="s">
        <v>53</v>
      </c>
      <c r="K34" s="3"/>
      <c r="L34" s="3" t="s">
        <v>52</v>
      </c>
      <c r="M34" s="3" t="e">
        <f>B22*Q30</f>
        <v>#REF!</v>
      </c>
      <c r="N34" s="3" t="e">
        <f>B22*R30</f>
        <v>#REF!</v>
      </c>
      <c r="O34" s="3"/>
      <c r="P34" s="3" t="s">
        <v>51</v>
      </c>
      <c r="Q34" s="3" t="e">
        <f>B22*Q31</f>
        <v>#REF!</v>
      </c>
      <c r="R34" s="3" t="e">
        <f>B22*R31</f>
        <v>#REF!</v>
      </c>
      <c r="S34" s="2"/>
      <c r="T34" s="2"/>
    </row>
    <row r="35" spans="1:20" ht="15.75" hidden="1">
      <c r="A35" s="24" t="s">
        <v>50</v>
      </c>
      <c r="B35" s="23" t="e">
        <f>SQRT(B34)</f>
        <v>#REF!</v>
      </c>
      <c r="C35" s="23"/>
      <c r="D35" s="24" t="s">
        <v>49</v>
      </c>
      <c r="E35" s="26" t="e">
        <f>IF(I29&gt;0,"+","-")</f>
        <v>#REF!</v>
      </c>
      <c r="F35" s="26"/>
      <c r="G35" s="23"/>
      <c r="H35" s="4" t="s">
        <v>49</v>
      </c>
      <c r="I35" s="3" t="e">
        <f>FIXED(ABS(I29),C93,TRUE)</f>
        <v>#REF!</v>
      </c>
      <c r="J35" s="3"/>
      <c r="K35" s="3"/>
      <c r="L35" s="3" t="s">
        <v>48</v>
      </c>
      <c r="M35" s="3" t="e">
        <f>B23*M30</f>
        <v>#REF!</v>
      </c>
      <c r="N35" s="3" t="e">
        <f>B23*N30</f>
        <v>#REF!</v>
      </c>
      <c r="O35" s="3"/>
      <c r="P35" s="3" t="s">
        <v>47</v>
      </c>
      <c r="Q35" s="3" t="e">
        <f>B23*M31</f>
        <v>#REF!</v>
      </c>
      <c r="R35" s="3" t="e">
        <f>B23*N31</f>
        <v>#REF!</v>
      </c>
      <c r="S35" s="2"/>
      <c r="T35" s="2"/>
    </row>
    <row r="36" spans="1:20" ht="15.75" hidden="1">
      <c r="A36" s="24" t="s">
        <v>46</v>
      </c>
      <c r="B36" s="23" t="e">
        <f>(-B31+B35)^(1/3)</f>
        <v>#REF!</v>
      </c>
      <c r="C36" s="23"/>
      <c r="D36" s="24" t="s">
        <v>45</v>
      </c>
      <c r="E36" s="26" t="e">
        <f>IF(I30&gt;0,"+","-")</f>
        <v>#REF!</v>
      </c>
      <c r="F36" s="26" t="e">
        <f>IF(J30&gt;0,"+","-")</f>
        <v>#REF!</v>
      </c>
      <c r="G36" s="23"/>
      <c r="H36" s="4" t="s">
        <v>45</v>
      </c>
      <c r="I36" s="3" t="e">
        <f>FIXED(ABS(I30),C93,TRUE)</f>
        <v>#REF!</v>
      </c>
      <c r="J36" s="3" t="e">
        <f>FIXED(ABS(J30),C93,TRUE)</f>
        <v>#REF!</v>
      </c>
      <c r="K36" s="3"/>
      <c r="L36" s="3" t="s">
        <v>44</v>
      </c>
      <c r="M36" s="3" t="e">
        <f>B24*I30</f>
        <v>#REF!</v>
      </c>
      <c r="N36" s="3" t="e">
        <f>B24*J30</f>
        <v>#REF!</v>
      </c>
      <c r="O36" s="3"/>
      <c r="P36" s="3" t="s">
        <v>43</v>
      </c>
      <c r="Q36" s="3" t="e">
        <f>B24*I31</f>
        <v>#REF!</v>
      </c>
      <c r="R36" s="3" t="e">
        <f>B24*J31</f>
        <v>#REF!</v>
      </c>
      <c r="S36" s="2"/>
      <c r="T36" s="2"/>
    </row>
    <row r="37" spans="1:20" hidden="1">
      <c r="A37" s="24" t="s">
        <v>42</v>
      </c>
      <c r="B37" s="23" t="e">
        <f>(-B31-B35)^(1/3)</f>
        <v>#REF!</v>
      </c>
      <c r="C37" s="23"/>
      <c r="D37" s="24" t="s">
        <v>41</v>
      </c>
      <c r="E37" s="26" t="e">
        <f>IF(I31&gt;0,"+","-")</f>
        <v>#REF!</v>
      </c>
      <c r="F37" s="26" t="e">
        <f>IF(J31&gt;0,"+","-")</f>
        <v>#REF!</v>
      </c>
      <c r="G37" s="23"/>
      <c r="H37" s="4" t="s">
        <v>41</v>
      </c>
      <c r="I37" s="3" t="e">
        <f>FIXED(ABS(I31),C93,TRUE)</f>
        <v>#REF!</v>
      </c>
      <c r="J37" s="3" t="e">
        <f>FIXED(ABS(J31),C93,TRUE)</f>
        <v>#REF!</v>
      </c>
      <c r="K37" s="3"/>
      <c r="L37" s="3" t="s">
        <v>40</v>
      </c>
      <c r="M37" s="3">
        <f>B25</f>
        <v>0</v>
      </c>
      <c r="N37" s="3"/>
      <c r="O37" s="3"/>
      <c r="P37" s="3" t="s">
        <v>40</v>
      </c>
      <c r="Q37" s="3">
        <f>B25</f>
        <v>0</v>
      </c>
      <c r="R37" s="3"/>
      <c r="S37" s="2"/>
      <c r="T37" s="2"/>
    </row>
    <row r="38" spans="1:20" ht="14.25" hidden="1">
      <c r="A38" s="24" t="s">
        <v>39</v>
      </c>
      <c r="B38" s="23" t="e">
        <f>B36+B37</f>
        <v>#REF!</v>
      </c>
      <c r="C38" s="23"/>
      <c r="D38" s="23"/>
      <c r="E38" s="23"/>
      <c r="F38" s="23"/>
      <c r="G38" s="23"/>
      <c r="H38" s="3"/>
      <c r="I38" s="3"/>
      <c r="J38" s="3"/>
      <c r="K38" s="3"/>
      <c r="L38" s="12" t="s">
        <v>38</v>
      </c>
      <c r="M38" s="5" t="e">
        <f>SUM(M34:M37)</f>
        <v>#REF!</v>
      </c>
      <c r="N38" s="5" t="e">
        <f>SUM(N34:N37)</f>
        <v>#REF!</v>
      </c>
      <c r="O38" s="3"/>
      <c r="P38" s="12" t="s">
        <v>37</v>
      </c>
      <c r="Q38" s="5" t="e">
        <f>SUM(Q34:Q37)</f>
        <v>#REF!</v>
      </c>
      <c r="R38" s="5" t="e">
        <f>SUM(R34:R37)</f>
        <v>#REF!</v>
      </c>
      <c r="S38" s="2"/>
      <c r="T38" s="2"/>
    </row>
    <row r="39" spans="1:20" hidden="1">
      <c r="A39" s="24" t="s">
        <v>36</v>
      </c>
      <c r="B39" s="23" t="e">
        <f>0.5*B38</f>
        <v>#REF!</v>
      </c>
      <c r="C39" s="23"/>
      <c r="D39" s="23"/>
      <c r="E39" s="23"/>
      <c r="F39" s="21" t="s">
        <v>35</v>
      </c>
      <c r="G39" s="2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2"/>
      <c r="T39" s="2"/>
    </row>
    <row r="40" spans="1:20" hidden="1">
      <c r="A40" s="24" t="s">
        <v>34</v>
      </c>
      <c r="B40" s="23" t="e">
        <f>0.5*(B36-B37)</f>
        <v>#REF!</v>
      </c>
      <c r="C40" s="23"/>
      <c r="D40" s="23"/>
      <c r="E40" s="23"/>
      <c r="F40" s="23" t="s">
        <v>33</v>
      </c>
      <c r="G40" s="23" t="e">
        <f>E35&amp;I35</f>
        <v>#REF!</v>
      </c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2"/>
      <c r="T40" s="2"/>
    </row>
    <row r="41" spans="1:20" hidden="1">
      <c r="A41" s="23"/>
      <c r="B41" s="23"/>
      <c r="C41" s="23"/>
      <c r="D41" s="23"/>
      <c r="E41" s="23"/>
      <c r="F41" s="23" t="s">
        <v>32</v>
      </c>
      <c r="G41" s="23" t="e">
        <f>E36&amp;I36&amp;F36&amp;J36&amp;"j"</f>
        <v>#REF!</v>
      </c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2"/>
      <c r="T41" s="2"/>
    </row>
    <row r="42" spans="1:20" hidden="1">
      <c r="A42" s="29"/>
      <c r="B42" s="29"/>
      <c r="C42" s="29"/>
      <c r="D42" s="29"/>
      <c r="E42" s="29"/>
      <c r="F42" s="29" t="s">
        <v>31</v>
      </c>
      <c r="G42" s="29" t="e">
        <f>E37&amp;I37&amp;F37&amp;J37&amp;"j"</f>
        <v>#REF!</v>
      </c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2"/>
      <c r="T42" s="2"/>
    </row>
    <row r="43" spans="1:20" ht="13.5" hidden="1" thickBot="1">
      <c r="A43" s="30"/>
      <c r="B43" s="30"/>
      <c r="C43" s="30"/>
      <c r="D43" s="30"/>
      <c r="E43" s="30"/>
      <c r="F43" s="30"/>
      <c r="G43" s="3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2"/>
      <c r="T43" s="2"/>
    </row>
    <row r="44" spans="1:20" hidden="1">
      <c r="A44" s="31" t="s">
        <v>30</v>
      </c>
      <c r="B44" s="32"/>
      <c r="C44" s="32"/>
      <c r="D44" s="32"/>
      <c r="E44" s="32"/>
      <c r="F44" s="32"/>
      <c r="G44" s="32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2"/>
      <c r="T44" s="2"/>
    </row>
    <row r="45" spans="1:20" ht="15.75" hidden="1">
      <c r="A45" s="23" t="s">
        <v>29</v>
      </c>
      <c r="B45" s="23"/>
      <c r="C45" s="23"/>
      <c r="D45" s="24" t="s">
        <v>28</v>
      </c>
      <c r="E45" s="23" t="e">
        <f>2*SQRT(B47)*COS(B52)</f>
        <v>#REF!</v>
      </c>
      <c r="F45" s="24" t="s">
        <v>2</v>
      </c>
      <c r="G45" s="23" t="e">
        <f>E45-(B23)/(3*B22)</f>
        <v>#REF!</v>
      </c>
      <c r="H45" s="3"/>
      <c r="I45" s="3"/>
      <c r="J45" s="3"/>
      <c r="K45" s="3"/>
      <c r="L45" s="5" t="s">
        <v>27</v>
      </c>
      <c r="M45" s="3"/>
      <c r="N45" s="3"/>
      <c r="O45" s="3"/>
      <c r="P45" s="3"/>
      <c r="Q45" s="3"/>
      <c r="R45" s="3"/>
      <c r="S45" s="2"/>
      <c r="T45" s="2"/>
    </row>
    <row r="46" spans="1:20" ht="15.75" hidden="1">
      <c r="A46" s="23" t="s">
        <v>26</v>
      </c>
      <c r="B46" s="23" t="e">
        <f>B31</f>
        <v>#REF!</v>
      </c>
      <c r="C46" s="23"/>
      <c r="D46" s="24" t="s">
        <v>25</v>
      </c>
      <c r="E46" s="23" t="e">
        <f>-2*SQRT(B47)*COS(B53)</f>
        <v>#REF!</v>
      </c>
      <c r="F46" s="24" t="s">
        <v>1</v>
      </c>
      <c r="G46" s="33" t="e">
        <f>E46-(B23)/(3*B22)</f>
        <v>#REF!</v>
      </c>
      <c r="H46" s="3"/>
      <c r="I46" s="3"/>
      <c r="J46" s="3"/>
      <c r="K46" s="3"/>
      <c r="L46" s="3" t="s">
        <v>24</v>
      </c>
      <c r="M46" s="8" t="e">
        <f>B22*G45^3+B23*G45^2+B24*G45+B25</f>
        <v>#REF!</v>
      </c>
      <c r="N46" s="3"/>
      <c r="O46" s="3"/>
      <c r="P46" s="3"/>
      <c r="Q46" s="3"/>
      <c r="R46" s="3"/>
      <c r="S46" s="2"/>
      <c r="T46" s="2"/>
    </row>
    <row r="47" spans="1:20" ht="15.75" hidden="1">
      <c r="A47" s="34" t="s">
        <v>23</v>
      </c>
      <c r="B47" s="23" t="e">
        <f>ABS(B28)/3</f>
        <v>#REF!</v>
      </c>
      <c r="C47" s="23"/>
      <c r="D47" s="24" t="s">
        <v>22</v>
      </c>
      <c r="E47" s="23" t="e">
        <f>-2*SQRT(B47)*COS(B54)</f>
        <v>#REF!</v>
      </c>
      <c r="F47" s="24" t="s">
        <v>0</v>
      </c>
      <c r="G47" s="23" t="e">
        <f>E47-(B23)/(3*B22)</f>
        <v>#REF!</v>
      </c>
      <c r="H47" s="3"/>
      <c r="I47" s="3"/>
      <c r="J47" s="3"/>
      <c r="K47" s="3"/>
      <c r="L47" s="3" t="s">
        <v>21</v>
      </c>
      <c r="M47" s="8" t="e">
        <f>B22*G46^3+B23*G46^2+B24*G46+B25</f>
        <v>#REF!</v>
      </c>
      <c r="N47" s="3"/>
      <c r="O47" s="3"/>
      <c r="P47" s="3"/>
      <c r="Q47" s="3"/>
      <c r="R47" s="3"/>
      <c r="S47" s="2"/>
      <c r="T47" s="2"/>
    </row>
    <row r="48" spans="1:20" ht="15.75" hidden="1">
      <c r="A48" s="34" t="s">
        <v>20</v>
      </c>
      <c r="B48" s="23" t="e">
        <f>B47^3</f>
        <v>#REF!</v>
      </c>
      <c r="C48" s="23"/>
      <c r="D48" s="23"/>
      <c r="E48" s="23"/>
      <c r="F48" s="23"/>
      <c r="G48" s="23"/>
      <c r="H48" s="3"/>
      <c r="I48" s="3"/>
      <c r="J48" s="3"/>
      <c r="K48" s="3"/>
      <c r="L48" s="3" t="s">
        <v>19</v>
      </c>
      <c r="M48" s="8" t="e">
        <f>B22*G47^3+B23*G47^2+B24*G47+B25</f>
        <v>#REF!</v>
      </c>
      <c r="N48" s="3"/>
      <c r="O48" s="3"/>
      <c r="P48" s="3"/>
      <c r="Q48" s="3"/>
      <c r="R48" s="3"/>
      <c r="S48" s="2"/>
      <c r="T48" s="2"/>
    </row>
    <row r="49" spans="1:20" ht="14.25" hidden="1">
      <c r="A49" s="23" t="s">
        <v>18</v>
      </c>
      <c r="B49" s="23" t="e">
        <f>SQRT(B48)</f>
        <v>#REF!</v>
      </c>
      <c r="C49" s="23"/>
      <c r="D49" s="25" t="s">
        <v>17</v>
      </c>
      <c r="E49" s="25"/>
      <c r="F49" s="25"/>
      <c r="G49" s="25"/>
      <c r="H49" s="7"/>
      <c r="I49" s="7"/>
      <c r="J49" s="7"/>
      <c r="K49" s="3"/>
      <c r="L49" s="3"/>
      <c r="M49" s="3"/>
      <c r="N49" s="3"/>
      <c r="O49" s="3"/>
      <c r="P49" s="3"/>
      <c r="Q49" s="3"/>
      <c r="R49" s="3"/>
      <c r="S49" s="2"/>
      <c r="T49" s="2"/>
    </row>
    <row r="50" spans="1:20" hidden="1">
      <c r="A50" s="35" t="s">
        <v>16</v>
      </c>
      <c r="B50" s="36" t="e">
        <f>ACOS(-B46/B49)</f>
        <v>#REF!</v>
      </c>
      <c r="C50" s="23"/>
      <c r="D50" s="23" t="s">
        <v>15</v>
      </c>
      <c r="E50" s="23"/>
      <c r="F50" s="23"/>
      <c r="G50" s="23" t="s">
        <v>14</v>
      </c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2"/>
      <c r="T50" s="2"/>
    </row>
    <row r="51" spans="1:20" ht="15.75" hidden="1">
      <c r="A51" s="23" t="s">
        <v>13</v>
      </c>
      <c r="B51" s="23">
        <f>RADIANS(60)</f>
        <v>1.0471975511965976</v>
      </c>
      <c r="C51" s="23"/>
      <c r="D51" s="24" t="s">
        <v>12</v>
      </c>
      <c r="E51" s="23" t="e">
        <f>IF(G45&gt;0,"+","-")</f>
        <v>#REF!</v>
      </c>
      <c r="F51" s="23"/>
      <c r="G51" s="24" t="s">
        <v>11</v>
      </c>
      <c r="H51" s="3" t="e">
        <f>FIXED(ABS(G45),$C$93,TRUE)</f>
        <v>#REF!</v>
      </c>
      <c r="I51" s="3"/>
      <c r="J51" s="3"/>
      <c r="K51" s="3"/>
      <c r="L51" s="3"/>
      <c r="M51" s="3"/>
      <c r="N51" s="3"/>
      <c r="O51" s="3"/>
      <c r="P51" s="3"/>
      <c r="Q51" s="3"/>
      <c r="R51" s="3"/>
      <c r="S51" s="2"/>
      <c r="T51" s="2"/>
    </row>
    <row r="52" spans="1:20" ht="15.75" hidden="1">
      <c r="A52" s="37" t="s">
        <v>10</v>
      </c>
      <c r="B52" s="23" t="e">
        <f>B50/3</f>
        <v>#REF!</v>
      </c>
      <c r="C52" s="23"/>
      <c r="D52" s="24" t="s">
        <v>9</v>
      </c>
      <c r="E52" s="23" t="e">
        <f>IF(G46&gt;0,"+","-")</f>
        <v>#REF!</v>
      </c>
      <c r="F52" s="23"/>
      <c r="G52" s="24" t="s">
        <v>8</v>
      </c>
      <c r="H52" s="3" t="e">
        <f>FIXED(ABS(G46),$C$93,TRUE)</f>
        <v>#REF!</v>
      </c>
      <c r="I52" s="3"/>
      <c r="J52" s="3"/>
      <c r="K52" s="3"/>
      <c r="L52" s="3"/>
      <c r="M52" s="3"/>
      <c r="N52" s="3"/>
      <c r="O52" s="3"/>
      <c r="P52" s="3"/>
      <c r="Q52" s="3"/>
      <c r="R52" s="3"/>
      <c r="S52" s="2"/>
      <c r="T52" s="2"/>
    </row>
    <row r="53" spans="1:20" ht="15.75" hidden="1">
      <c r="A53" s="35" t="s">
        <v>7</v>
      </c>
      <c r="B53" s="34" t="e">
        <f>(B50/3)-B51</f>
        <v>#REF!</v>
      </c>
      <c r="C53" s="23"/>
      <c r="D53" s="24" t="s">
        <v>6</v>
      </c>
      <c r="E53" s="23" t="e">
        <f>IF(G47&gt;0,"+","-")</f>
        <v>#REF!</v>
      </c>
      <c r="F53" s="23"/>
      <c r="G53" s="24" t="s">
        <v>5</v>
      </c>
      <c r="H53" s="3" t="e">
        <f>FIXED(ABS(G47),$C$93,TRUE)</f>
        <v>#REF!</v>
      </c>
      <c r="I53" s="3"/>
      <c r="J53" s="3"/>
      <c r="K53" s="3"/>
      <c r="L53" s="3"/>
      <c r="M53" s="3"/>
      <c r="N53" s="3"/>
      <c r="O53" s="3"/>
      <c r="P53" s="3"/>
      <c r="Q53" s="3"/>
      <c r="R53" s="3"/>
      <c r="S53" s="2"/>
      <c r="T53" s="2"/>
    </row>
    <row r="54" spans="1:20" ht="14.25" hidden="1">
      <c r="A54" s="35" t="s">
        <v>4</v>
      </c>
      <c r="B54" s="34" t="e">
        <f>(B50/3)+B51</f>
        <v>#REF!</v>
      </c>
      <c r="C54" s="23"/>
      <c r="D54" s="23"/>
      <c r="E54" s="23"/>
      <c r="F54" s="23"/>
      <c r="G54" s="2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2"/>
      <c r="T54" s="2"/>
    </row>
    <row r="55" spans="1:20" hidden="1">
      <c r="A55" s="23"/>
      <c r="B55" s="23"/>
      <c r="C55" s="23"/>
      <c r="D55" s="21" t="s">
        <v>3</v>
      </c>
      <c r="E55" s="23"/>
      <c r="F55" s="23"/>
      <c r="G55" s="2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2"/>
      <c r="T55" s="2"/>
    </row>
    <row r="56" spans="1:20" ht="15.75" hidden="1">
      <c r="A56" s="23"/>
      <c r="B56" s="23"/>
      <c r="C56" s="23"/>
      <c r="D56" s="24" t="s">
        <v>2</v>
      </c>
      <c r="E56" s="24" t="e">
        <f>E51&amp;H51</f>
        <v>#REF!</v>
      </c>
      <c r="F56" s="23"/>
      <c r="G56" s="2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2"/>
      <c r="T56" s="2"/>
    </row>
    <row r="57" spans="1:20" ht="15.75" hidden="1">
      <c r="A57" s="23"/>
      <c r="B57" s="23"/>
      <c r="C57" s="23"/>
      <c r="D57" s="24" t="s">
        <v>1</v>
      </c>
      <c r="E57" s="24" t="e">
        <f>E52&amp;H52</f>
        <v>#REF!</v>
      </c>
      <c r="F57" s="23"/>
      <c r="G57" s="2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2"/>
      <c r="T57" s="2"/>
    </row>
    <row r="58" spans="1:20" ht="15.75" hidden="1">
      <c r="A58" s="23"/>
      <c r="B58" s="23"/>
      <c r="C58" s="23"/>
      <c r="D58" s="24" t="s">
        <v>0</v>
      </c>
      <c r="E58" s="24" t="e">
        <f>E53&amp;H53</f>
        <v>#REF!</v>
      </c>
      <c r="F58" s="23"/>
      <c r="G58" s="2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2"/>
      <c r="T58" s="2"/>
    </row>
    <row r="59" spans="1:20" hidden="1"/>
    <row r="60" spans="1:20" hidden="1">
      <c r="A60" s="18"/>
      <c r="B60" s="18"/>
      <c r="C60" s="18"/>
      <c r="D60" s="18"/>
      <c r="E60" s="18"/>
      <c r="F60" s="18"/>
      <c r="G60" s="18"/>
    </row>
    <row r="61" spans="1:20" hidden="1">
      <c r="A61" s="18"/>
      <c r="B61" s="18"/>
      <c r="C61" s="18"/>
      <c r="D61" s="18"/>
      <c r="E61" s="18"/>
      <c r="F61" s="18"/>
      <c r="G61" s="18"/>
    </row>
    <row r="62" spans="1:20" hidden="1">
      <c r="A62" s="18"/>
      <c r="B62" s="18"/>
      <c r="C62" s="18"/>
      <c r="D62" s="18"/>
      <c r="E62" s="18"/>
      <c r="F62" s="18"/>
      <c r="G62" s="18"/>
    </row>
    <row r="63" spans="1:20" hidden="1">
      <c r="A63" s="18"/>
      <c r="B63" s="18"/>
      <c r="C63" s="18"/>
      <c r="D63" s="18"/>
      <c r="E63" s="18"/>
      <c r="F63" s="18"/>
      <c r="G63" s="18"/>
    </row>
    <row r="64" spans="1:20" hidden="1">
      <c r="A64" s="18"/>
      <c r="B64" s="18"/>
      <c r="C64" s="18"/>
      <c r="D64" s="18"/>
      <c r="E64" s="18"/>
      <c r="F64" s="18"/>
      <c r="G64" s="18"/>
    </row>
    <row r="65" spans="1:7" hidden="1">
      <c r="A65" s="18"/>
      <c r="B65" s="18"/>
      <c r="C65" s="18"/>
      <c r="D65" s="18"/>
      <c r="E65" s="18"/>
      <c r="F65" s="18"/>
      <c r="G65" s="18"/>
    </row>
    <row r="66" spans="1:7" hidden="1">
      <c r="A66" s="18"/>
      <c r="B66" s="18"/>
      <c r="C66" s="18"/>
      <c r="D66" s="18"/>
      <c r="E66" s="18"/>
      <c r="F66" s="18"/>
      <c r="G66" s="18"/>
    </row>
    <row r="67" spans="1:7" hidden="1">
      <c r="A67" s="18"/>
      <c r="B67" s="18"/>
      <c r="C67" s="18"/>
      <c r="D67" s="18"/>
      <c r="E67" s="18"/>
      <c r="F67" s="18"/>
      <c r="G67" s="18"/>
    </row>
    <row r="68" spans="1:7" hidden="1">
      <c r="A68" s="18"/>
      <c r="B68" s="18"/>
      <c r="C68" s="18"/>
      <c r="D68" s="18"/>
      <c r="E68" s="18"/>
      <c r="F68" s="18"/>
      <c r="G68" s="18"/>
    </row>
    <row r="69" spans="1:7" hidden="1">
      <c r="A69" s="18"/>
      <c r="B69" s="18"/>
      <c r="C69" s="18"/>
      <c r="D69" s="18"/>
      <c r="E69" s="18"/>
      <c r="F69" s="18"/>
      <c r="G69" s="18"/>
    </row>
    <row r="70" spans="1:7" hidden="1">
      <c r="A70" s="18"/>
      <c r="B70" s="18"/>
      <c r="C70" s="18"/>
      <c r="D70" s="18"/>
      <c r="E70" s="18"/>
      <c r="F70" s="18"/>
      <c r="G70" s="18"/>
    </row>
    <row r="71" spans="1:7" hidden="1">
      <c r="A71" s="18"/>
      <c r="B71" s="18"/>
      <c r="C71" s="18"/>
      <c r="D71" s="18"/>
      <c r="E71" s="18"/>
      <c r="F71" s="18"/>
      <c r="G71" s="18"/>
    </row>
    <row r="72" spans="1:7" hidden="1">
      <c r="A72" s="18"/>
      <c r="B72" s="18"/>
      <c r="C72" s="18"/>
      <c r="D72" s="18"/>
      <c r="E72" s="18"/>
      <c r="F72" s="18"/>
      <c r="G72" s="18"/>
    </row>
    <row r="73" spans="1:7" hidden="1">
      <c r="A73" s="18"/>
      <c r="B73" s="18"/>
      <c r="C73" s="18"/>
      <c r="D73" s="18"/>
      <c r="E73" s="18"/>
      <c r="F73" s="18"/>
      <c r="G73" s="18"/>
    </row>
    <row r="74" spans="1:7" hidden="1">
      <c r="A74" s="18"/>
      <c r="B74" s="18"/>
      <c r="C74" s="18"/>
      <c r="D74" s="18"/>
      <c r="E74" s="18"/>
      <c r="F74" s="18"/>
      <c r="G74" s="18"/>
    </row>
    <row r="75" spans="1:7" hidden="1">
      <c r="A75" s="18"/>
      <c r="B75" s="18"/>
      <c r="C75" s="18"/>
      <c r="D75" s="18"/>
      <c r="E75" s="18"/>
      <c r="F75" s="18"/>
      <c r="G75" s="18"/>
    </row>
    <row r="76" spans="1:7" hidden="1">
      <c r="A76" s="18"/>
      <c r="B76" s="18"/>
      <c r="C76" s="18"/>
      <c r="D76" s="18"/>
      <c r="E76" s="18"/>
      <c r="F76" s="18"/>
      <c r="G76" s="18"/>
    </row>
    <row r="77" spans="1:7" hidden="1">
      <c r="A77" s="18"/>
      <c r="B77" s="18"/>
      <c r="C77" s="18"/>
      <c r="D77" s="18"/>
      <c r="E77" s="18"/>
      <c r="F77" s="18"/>
      <c r="G77" s="18"/>
    </row>
    <row r="78" spans="1:7" hidden="1">
      <c r="A78" s="18"/>
      <c r="B78" s="18"/>
      <c r="C78" s="18"/>
      <c r="D78" s="18"/>
      <c r="E78" s="18"/>
      <c r="F78" s="18"/>
      <c r="G78" s="18"/>
    </row>
    <row r="79" spans="1:7" hidden="1">
      <c r="A79" s="18"/>
      <c r="B79" s="18"/>
      <c r="C79" s="18"/>
      <c r="D79" s="18"/>
      <c r="E79" s="18"/>
      <c r="F79" s="18"/>
      <c r="G79" s="18"/>
    </row>
    <row r="80" spans="1:7" hidden="1">
      <c r="A80" s="18"/>
      <c r="B80" s="18"/>
      <c r="C80" s="18"/>
      <c r="D80" s="18"/>
      <c r="E80" s="18"/>
      <c r="F80" s="18"/>
      <c r="G80" s="18"/>
    </row>
    <row r="81" spans="1:8" hidden="1">
      <c r="A81" s="18"/>
      <c r="B81" s="18"/>
      <c r="C81" s="18"/>
      <c r="D81" s="18"/>
      <c r="E81" s="18"/>
      <c r="F81" s="18"/>
      <c r="G81" s="18"/>
    </row>
    <row r="82" spans="1:8" hidden="1">
      <c r="A82" s="18"/>
      <c r="B82" s="18"/>
      <c r="C82" s="18"/>
      <c r="D82" s="18"/>
      <c r="E82" s="18"/>
      <c r="F82" s="18"/>
      <c r="G82" s="18"/>
    </row>
    <row r="83" spans="1:8" hidden="1">
      <c r="A83" s="18"/>
      <c r="B83" s="18"/>
      <c r="C83" s="18"/>
      <c r="D83" s="18"/>
      <c r="E83" s="18"/>
      <c r="F83" s="18"/>
      <c r="G83" s="18"/>
    </row>
    <row r="84" spans="1:8" hidden="1">
      <c r="A84" s="18"/>
      <c r="B84" s="18"/>
      <c r="C84" s="18"/>
      <c r="D84" s="18"/>
      <c r="E84" s="18"/>
      <c r="F84" s="18"/>
      <c r="G84" s="18"/>
    </row>
    <row r="85" spans="1:8">
      <c r="A85" s="18"/>
      <c r="B85" s="18"/>
      <c r="C85" s="18"/>
      <c r="D85" s="18"/>
      <c r="E85" s="18"/>
      <c r="F85" s="18"/>
      <c r="G85" s="18"/>
    </row>
    <row r="86" spans="1:8" ht="18">
      <c r="A86" s="88" t="s">
        <v>92</v>
      </c>
      <c r="B86" s="88"/>
      <c r="C86" s="88"/>
      <c r="D86" s="88"/>
      <c r="E86" s="88"/>
      <c r="F86" s="88"/>
      <c r="G86" s="88"/>
    </row>
    <row r="87" spans="1:8">
      <c r="A87" s="49"/>
      <c r="B87" s="49"/>
      <c r="C87" s="66"/>
      <c r="D87" s="49"/>
      <c r="E87" s="50"/>
      <c r="F87" s="50"/>
      <c r="G87" s="50"/>
      <c r="H87" s="19"/>
    </row>
    <row r="88" spans="1:8" ht="18.75">
      <c r="A88" s="73" t="s">
        <v>110</v>
      </c>
      <c r="B88" s="78">
        <f>(C14*C8*C6)*LN(C5/C4)*101.325</f>
        <v>14046.627614047293</v>
      </c>
      <c r="C88" s="67"/>
      <c r="D88" s="50"/>
      <c r="E88" s="73" t="s">
        <v>99</v>
      </c>
      <c r="F88" s="60">
        <f>(C4/C5)*C7</f>
        <v>2</v>
      </c>
      <c r="G88" s="48"/>
    </row>
    <row r="89" spans="1:8" ht="15.75">
      <c r="A89" s="74"/>
      <c r="B89" s="68"/>
      <c r="C89" s="69"/>
      <c r="D89" s="48"/>
      <c r="E89" s="48"/>
      <c r="F89" s="48"/>
      <c r="G89" s="48"/>
    </row>
    <row r="90" spans="1:8" ht="18.75">
      <c r="A90" s="77" t="s">
        <v>111</v>
      </c>
      <c r="B90" s="78">
        <f>F88*(C5-C4)*101.325</f>
        <v>10132.5</v>
      </c>
      <c r="C90" s="69"/>
      <c r="D90" s="48"/>
      <c r="E90" s="48"/>
      <c r="F90" s="48"/>
      <c r="G90" s="48"/>
    </row>
    <row r="91" spans="1:8">
      <c r="A91" s="68"/>
      <c r="B91" s="68"/>
      <c r="C91" s="69"/>
      <c r="D91" s="48"/>
      <c r="E91" s="48"/>
      <c r="F91" s="48"/>
      <c r="G91" s="48"/>
    </row>
    <row r="92" spans="1:8">
      <c r="A92" s="49"/>
      <c r="B92" s="50"/>
      <c r="C92" s="70"/>
      <c r="D92" s="48"/>
      <c r="E92" s="48"/>
      <c r="F92" s="48"/>
      <c r="G92" s="48"/>
    </row>
    <row r="93" spans="1:8">
      <c r="A93" s="50"/>
      <c r="B93" s="50"/>
      <c r="C93" s="50"/>
      <c r="D93" s="50"/>
      <c r="E93" s="48"/>
      <c r="F93" s="50"/>
      <c r="G93" s="50"/>
    </row>
    <row r="94" spans="1:8">
      <c r="A94" s="51"/>
      <c r="B94" s="71"/>
      <c r="C94" s="51"/>
      <c r="D94" s="48"/>
      <c r="E94" s="48"/>
      <c r="F94" s="48"/>
      <c r="G94" s="48"/>
    </row>
    <row r="95" spans="1:8">
      <c r="A95" s="51"/>
      <c r="B95" s="71"/>
      <c r="C95" s="72"/>
      <c r="D95" s="53"/>
      <c r="E95" s="48"/>
      <c r="F95" s="48"/>
      <c r="G95" s="48"/>
    </row>
    <row r="96" spans="1:8" ht="15">
      <c r="A96" s="52"/>
      <c r="B96" s="54"/>
      <c r="C96" s="53"/>
      <c r="D96" s="53"/>
      <c r="E96" s="48"/>
      <c r="F96" s="48"/>
      <c r="G96" s="48"/>
    </row>
    <row r="97" spans="1:7" ht="15" customHeight="1">
      <c r="A97" s="89" t="s">
        <v>93</v>
      </c>
      <c r="B97" s="89"/>
      <c r="C97" s="89"/>
      <c r="D97" s="89"/>
      <c r="E97" s="89"/>
      <c r="F97" s="89"/>
      <c r="G97" s="89"/>
    </row>
    <row r="98" spans="1:7" ht="15">
      <c r="A98" s="56"/>
      <c r="B98" s="58"/>
      <c r="C98" s="57"/>
      <c r="D98" s="57"/>
      <c r="E98" s="55"/>
      <c r="F98" s="55"/>
      <c r="G98" s="55"/>
    </row>
    <row r="99" spans="1:7" ht="18.75">
      <c r="A99" s="75" t="s">
        <v>110</v>
      </c>
      <c r="B99" s="79">
        <f>Entropia!B99*C6</f>
        <v>14109.833013079007</v>
      </c>
      <c r="C99" s="55"/>
      <c r="D99" s="55"/>
      <c r="E99" s="75" t="s">
        <v>100</v>
      </c>
      <c r="F99" s="60">
        <f>((C14*C8*C6)/(C5-C14*C12))-(C11*C14^2)/(C5^2)</f>
        <v>1.9932697099419734</v>
      </c>
      <c r="G99" s="55"/>
    </row>
    <row r="100" spans="1:7" ht="15">
      <c r="A100" s="76"/>
      <c r="B100" s="59"/>
      <c r="C100" s="55"/>
      <c r="D100" s="55"/>
      <c r="E100" s="55"/>
      <c r="F100" s="55"/>
      <c r="G100" s="55"/>
    </row>
    <row r="101" spans="1:7" ht="18.75">
      <c r="A101" s="75" t="s">
        <v>112</v>
      </c>
      <c r="B101" s="80">
        <f>Entropia!B101*C6</f>
        <v>10229.70426638509</v>
      </c>
      <c r="C101" s="90"/>
      <c r="D101" s="91"/>
      <c r="E101" s="91"/>
      <c r="F101" s="91"/>
      <c r="G101" s="55"/>
    </row>
    <row r="102" spans="1:7" ht="15">
      <c r="A102" s="55"/>
      <c r="B102" s="84"/>
      <c r="C102" s="91"/>
      <c r="D102" s="91"/>
      <c r="E102" s="91"/>
      <c r="F102" s="91"/>
      <c r="G102" s="55"/>
    </row>
    <row r="103" spans="1:7" ht="15">
      <c r="A103" s="55"/>
      <c r="B103" s="84"/>
      <c r="C103" s="91"/>
      <c r="D103" s="91"/>
      <c r="E103" s="91"/>
      <c r="F103" s="91"/>
      <c r="G103" s="55"/>
    </row>
    <row r="104" spans="1:7">
      <c r="A104" s="55"/>
      <c r="B104" s="55"/>
      <c r="C104" s="55"/>
      <c r="D104" s="55"/>
      <c r="E104" s="55"/>
      <c r="F104" s="55"/>
      <c r="G104" s="55"/>
    </row>
    <row r="106" spans="1:7">
      <c r="B106" s="92" t="s">
        <v>85</v>
      </c>
      <c r="C106" s="92"/>
      <c r="D106" s="92"/>
      <c r="E106" s="92"/>
      <c r="F106" s="92"/>
    </row>
    <row r="108" spans="1:7">
      <c r="B108" s="87" t="s">
        <v>86</v>
      </c>
      <c r="C108" s="87"/>
      <c r="D108" s="87"/>
      <c r="E108" s="87"/>
      <c r="F108" s="87"/>
    </row>
  </sheetData>
  <sheetProtection algorithmName="SHA-512" hashValue="VVzz4zrAHioT/28XNwcmMjvFqP25mTmXkC1ODhhJbLQPlRU/8HXzYTr2/DvLGgkMx5QYfV0J+wWQvJqC55zXpg==" saltValue="MFf5EKaaGY7dRmKwwxf7jw==" spinCount="100000" sheet="1" selectLockedCells="1"/>
  <mergeCells count="7">
    <mergeCell ref="B106:F106"/>
    <mergeCell ref="B108:F108"/>
    <mergeCell ref="A97:G97"/>
    <mergeCell ref="A86:G86"/>
    <mergeCell ref="C101:F101"/>
    <mergeCell ref="C102:F102"/>
    <mergeCell ref="C103:F103"/>
  </mergeCells>
  <pageMargins left="0.75" right="0.75" top="1" bottom="1" header="0.5" footer="0.5"/>
  <pageSetup paperSize="9" orientation="portrait" horizontalDpi="150" verticalDpi="150" r:id="rId1"/>
  <headerFooter alignWithMargins="0"/>
  <customProperties>
    <customPr name="SSC_SHEET_GUID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A95D7E-6422-423D-A74A-88CA4B25ADF6}">
  <dimension ref="A1:T108"/>
  <sheetViews>
    <sheetView showGridLines="0" workbookViewId="0">
      <selection activeCell="C92" sqref="C92"/>
    </sheetView>
  </sheetViews>
  <sheetFormatPr baseColWidth="10" defaultColWidth="0" defaultRowHeight="12.75"/>
  <cols>
    <col min="1" max="1" width="12.5703125" style="1" customWidth="1"/>
    <col min="2" max="2" width="11.85546875" style="1" customWidth="1"/>
    <col min="3" max="3" width="13" style="1" customWidth="1"/>
    <col min="4" max="4" width="14" style="1" customWidth="1"/>
    <col min="5" max="5" width="9.5703125" style="1" customWidth="1"/>
    <col min="6" max="6" width="10.85546875" style="1" customWidth="1"/>
    <col min="7" max="7" width="26.140625" style="1" customWidth="1"/>
    <col min="8" max="16384" width="9.140625" style="1" hidden="1"/>
  </cols>
  <sheetData>
    <row r="1" spans="1:20" ht="18">
      <c r="A1" s="39" t="s">
        <v>105</v>
      </c>
      <c r="B1" s="39"/>
      <c r="C1" s="39"/>
      <c r="D1" s="39"/>
      <c r="E1" s="39"/>
      <c r="F1" s="40"/>
      <c r="G1" s="38"/>
      <c r="H1" s="17"/>
      <c r="I1" s="17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>
      <c r="A2" s="20" t="s">
        <v>79</v>
      </c>
      <c r="B2" s="20"/>
      <c r="C2" s="20"/>
      <c r="D2" s="20"/>
      <c r="E2" s="45"/>
      <c r="H2" s="19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4.25">
      <c r="A4" s="43" t="s">
        <v>97</v>
      </c>
      <c r="B4" s="43"/>
      <c r="C4" s="63">
        <v>50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4.25">
      <c r="A5" s="41" t="s">
        <v>101</v>
      </c>
      <c r="C5" s="61">
        <v>100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>
      <c r="A6" s="65" t="s">
        <v>90</v>
      </c>
      <c r="B6" s="47"/>
      <c r="C6" s="62">
        <v>250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14.25">
      <c r="A7" s="43" t="s">
        <v>98</v>
      </c>
      <c r="C7" s="61">
        <v>4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>
      <c r="A8" s="41" t="s">
        <v>81</v>
      </c>
      <c r="C8" s="61">
        <v>8.2000000000000003E-2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>
      <c r="A9" s="41" t="s">
        <v>84</v>
      </c>
      <c r="C9" s="62">
        <v>154.6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>
      <c r="A10" s="41" t="s">
        <v>83</v>
      </c>
      <c r="B10" s="43"/>
      <c r="C10" s="63">
        <v>49.8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ht="14.25">
      <c r="A11" s="43" t="s">
        <v>87</v>
      </c>
      <c r="B11" s="43"/>
      <c r="C11" s="46">
        <f>((27/64)*(C8^2)*(C9^2))/(C10)</f>
        <v>1.3614482290662653</v>
      </c>
      <c r="D11" s="4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ht="14.25">
      <c r="A12" s="43" t="s">
        <v>88</v>
      </c>
      <c r="B12" s="43"/>
      <c r="C12" s="46">
        <f>(1/8)*(C8*C9)/(C10)</f>
        <v>3.1820281124497994E-2</v>
      </c>
      <c r="D12" s="44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>
      <c r="A14" s="41" t="s">
        <v>91</v>
      </c>
      <c r="C14" s="60">
        <f>(C7*C4)/(C8*C6)</f>
        <v>9.7560975609756095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>
      <c r="A15" s="49"/>
      <c r="B15" s="50"/>
      <c r="C15" s="50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0" hidden="1"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hidden="1"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hidden="1"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hidden="1"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hidden="1">
      <c r="A20" s="2"/>
      <c r="B20" s="2"/>
      <c r="C20" s="2"/>
      <c r="D20" s="2"/>
      <c r="E20" s="2"/>
      <c r="F20" s="2"/>
      <c r="G20" s="2"/>
      <c r="H20" s="16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hidden="1">
      <c r="A21" s="21" t="s">
        <v>78</v>
      </c>
      <c r="B21" s="22"/>
      <c r="C21" s="22"/>
      <c r="D21" s="22"/>
      <c r="E21" s="23"/>
      <c r="F21" s="23"/>
      <c r="G21" s="2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2"/>
      <c r="T21" s="2"/>
    </row>
    <row r="22" spans="1:20" hidden="1">
      <c r="A22" s="24" t="s">
        <v>77</v>
      </c>
      <c r="B22" s="23" t="e">
        <f>#REF!</f>
        <v>#REF!</v>
      </c>
      <c r="C22" s="23"/>
      <c r="D22" s="23"/>
      <c r="E22" s="23"/>
      <c r="F22" s="23"/>
      <c r="G22" s="2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2"/>
      <c r="T22" s="2"/>
    </row>
    <row r="23" spans="1:20" hidden="1">
      <c r="A23" s="24" t="s">
        <v>76</v>
      </c>
      <c r="B23" s="23">
        <f>C90</f>
        <v>0</v>
      </c>
      <c r="C23" s="23"/>
      <c r="D23" s="23"/>
      <c r="E23" s="23"/>
      <c r="F23" s="23"/>
      <c r="G23" s="2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2"/>
      <c r="T23" s="2"/>
    </row>
    <row r="24" spans="1:20" hidden="1">
      <c r="A24" s="24" t="s">
        <v>75</v>
      </c>
      <c r="B24" s="23">
        <f>C91</f>
        <v>0</v>
      </c>
      <c r="C24" s="23"/>
      <c r="D24" s="23"/>
      <c r="E24" s="23"/>
      <c r="F24" s="23"/>
      <c r="G24" s="2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2"/>
      <c r="T24" s="2"/>
    </row>
    <row r="25" spans="1:20" hidden="1">
      <c r="A25" s="24" t="s">
        <v>56</v>
      </c>
      <c r="B25" s="23">
        <f>C92</f>
        <v>0</v>
      </c>
      <c r="C25" s="23"/>
      <c r="D25" s="23"/>
      <c r="E25" s="23"/>
      <c r="F25" s="23"/>
      <c r="G25" s="2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2"/>
      <c r="T25" s="2"/>
    </row>
    <row r="26" spans="1:20" hidden="1">
      <c r="A26" s="25" t="s">
        <v>74</v>
      </c>
      <c r="B26" s="23"/>
      <c r="C26" s="23"/>
      <c r="D26" s="23"/>
      <c r="E26" s="23"/>
      <c r="F26" s="23"/>
      <c r="G26" s="2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2"/>
      <c r="T26" s="2"/>
    </row>
    <row r="27" spans="1:20" hidden="1">
      <c r="A27" s="23" t="s">
        <v>29</v>
      </c>
      <c r="B27" s="23"/>
      <c r="C27" s="23"/>
      <c r="D27" s="23"/>
      <c r="E27" s="23"/>
      <c r="F27" s="23"/>
      <c r="G27" s="2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2"/>
      <c r="T27" s="2"/>
    </row>
    <row r="28" spans="1:20" hidden="1">
      <c r="A28" s="24" t="s">
        <v>73</v>
      </c>
      <c r="B28" s="23" t="e">
        <f>+(B24/B22)-((B23^2)/(3*B22^2))</f>
        <v>#REF!</v>
      </c>
      <c r="C28" s="23"/>
      <c r="D28" s="23"/>
      <c r="E28" s="26" t="s">
        <v>54</v>
      </c>
      <c r="F28" s="26" t="s">
        <v>53</v>
      </c>
      <c r="G28" s="23"/>
      <c r="H28" s="15"/>
      <c r="I28" s="13" t="s">
        <v>54</v>
      </c>
      <c r="J28" s="13" t="s">
        <v>53</v>
      </c>
      <c r="K28" s="3"/>
      <c r="L28" s="5" t="s">
        <v>72</v>
      </c>
      <c r="M28" s="3"/>
      <c r="N28" s="3"/>
      <c r="O28" s="3"/>
      <c r="P28" s="3"/>
      <c r="Q28" s="3"/>
      <c r="R28" s="3"/>
      <c r="S28" s="2"/>
      <c r="T28" s="2"/>
    </row>
    <row r="29" spans="1:20" hidden="1">
      <c r="A29" s="24" t="s">
        <v>71</v>
      </c>
      <c r="B29" s="23" t="e">
        <f>((2*B23^3)/(27*B22^3))-((B23*B24)/(3*B22^2))+(B25/B22)</f>
        <v>#REF!</v>
      </c>
      <c r="C29" s="23"/>
      <c r="D29" s="24" t="s">
        <v>70</v>
      </c>
      <c r="E29" s="23" t="e">
        <f>B38</f>
        <v>#REF!</v>
      </c>
      <c r="F29" s="23"/>
      <c r="G29" s="26" t="s">
        <v>64</v>
      </c>
      <c r="H29" s="4" t="s">
        <v>33</v>
      </c>
      <c r="I29" s="3" t="e">
        <f>E29-((B23)/(3*B22))</f>
        <v>#REF!</v>
      </c>
      <c r="J29" s="3"/>
      <c r="K29" s="3"/>
      <c r="L29" s="3"/>
      <c r="M29" s="3"/>
      <c r="N29" s="3"/>
      <c r="O29" s="3"/>
      <c r="P29" s="3"/>
      <c r="Q29" s="3"/>
      <c r="R29" s="3"/>
      <c r="S29" s="2"/>
      <c r="T29" s="2"/>
    </row>
    <row r="30" spans="1:20" ht="15.75" hidden="1">
      <c r="A30" s="24" t="s">
        <v>69</v>
      </c>
      <c r="B30" s="23" t="e">
        <f>B28/3</f>
        <v>#REF!</v>
      </c>
      <c r="C30" s="23"/>
      <c r="D30" s="24" t="s">
        <v>68</v>
      </c>
      <c r="E30" s="27" t="e">
        <f>-B39</f>
        <v>#REF!</v>
      </c>
      <c r="F30" s="23" t="e">
        <f>SQRT(3)*B40</f>
        <v>#REF!</v>
      </c>
      <c r="G30" s="26" t="s">
        <v>64</v>
      </c>
      <c r="H30" s="4" t="s">
        <v>32</v>
      </c>
      <c r="I30" s="6" t="e">
        <f>E30-((B23)/(3*B22))</f>
        <v>#REF!</v>
      </c>
      <c r="J30" s="3" t="e">
        <f>F30</f>
        <v>#REF!</v>
      </c>
      <c r="K30" s="3"/>
      <c r="L30" s="3" t="s">
        <v>67</v>
      </c>
      <c r="M30" s="3" t="e">
        <f>I30^2-J30^2</f>
        <v>#REF!</v>
      </c>
      <c r="N30" s="3" t="e">
        <f>2*I30*J30</f>
        <v>#REF!</v>
      </c>
      <c r="O30" s="3"/>
      <c r="P30" s="3" t="s">
        <v>66</v>
      </c>
      <c r="Q30" s="3" t="e">
        <f>I30^3-3*I30*J30^2</f>
        <v>#REF!</v>
      </c>
      <c r="R30" s="3" t="e">
        <f>3*I30^2*J30-J30^3</f>
        <v>#REF!</v>
      </c>
      <c r="S30" s="2"/>
      <c r="T30" s="2"/>
    </row>
    <row r="31" spans="1:20" ht="15.75" hidden="1">
      <c r="A31" s="24" t="s">
        <v>26</v>
      </c>
      <c r="B31" s="23" t="e">
        <f>B29/2</f>
        <v>#REF!</v>
      </c>
      <c r="C31" s="23"/>
      <c r="D31" s="24" t="s">
        <v>65</v>
      </c>
      <c r="E31" s="23" t="e">
        <f>-B39</f>
        <v>#REF!</v>
      </c>
      <c r="F31" s="23" t="e">
        <f>-SQRT(3)*B40</f>
        <v>#REF!</v>
      </c>
      <c r="G31" s="26" t="s">
        <v>64</v>
      </c>
      <c r="H31" s="4" t="s">
        <v>31</v>
      </c>
      <c r="I31" s="6" t="e">
        <f>E31-((B23)/(3*B22))</f>
        <v>#REF!</v>
      </c>
      <c r="J31" s="3" t="e">
        <f>F31</f>
        <v>#REF!</v>
      </c>
      <c r="K31" s="3"/>
      <c r="L31" s="3" t="s">
        <v>63</v>
      </c>
      <c r="M31" s="3" t="e">
        <f>I31^2-J31^2</f>
        <v>#REF!</v>
      </c>
      <c r="N31" s="3" t="e">
        <f>2*I31*J31</f>
        <v>#REF!</v>
      </c>
      <c r="O31" s="3"/>
      <c r="P31" s="3" t="s">
        <v>62</v>
      </c>
      <c r="Q31" s="3" t="e">
        <f>I31^3-3*I31*J31^2</f>
        <v>#REF!</v>
      </c>
      <c r="R31" s="3" t="e">
        <f>3*I31^2*J31-J31^3</f>
        <v>#REF!</v>
      </c>
      <c r="S31" s="2"/>
      <c r="T31" s="2"/>
    </row>
    <row r="32" spans="1:20" ht="14.25" hidden="1">
      <c r="A32" s="24" t="s">
        <v>61</v>
      </c>
      <c r="B32" s="23" t="e">
        <f>B30^3</f>
        <v>#REF!</v>
      </c>
      <c r="C32" s="23"/>
      <c r="D32" s="23"/>
      <c r="E32" s="23"/>
      <c r="F32" s="23"/>
      <c r="G32" s="23"/>
      <c r="H32" s="3"/>
      <c r="I32" s="3"/>
      <c r="J32" s="3"/>
      <c r="K32" s="3"/>
      <c r="L32" s="5" t="s">
        <v>60</v>
      </c>
      <c r="M32" s="3"/>
      <c r="N32" s="3"/>
      <c r="O32" s="3"/>
      <c r="P32" s="3"/>
      <c r="Q32" s="3"/>
      <c r="R32" s="3"/>
      <c r="S32" s="2"/>
      <c r="T32" s="2"/>
    </row>
    <row r="33" spans="1:20" ht="15" hidden="1">
      <c r="A33" s="24" t="s">
        <v>59</v>
      </c>
      <c r="B33" s="23" t="e">
        <f>B31^2</f>
        <v>#REF!</v>
      </c>
      <c r="C33" s="23"/>
      <c r="D33" s="25" t="s">
        <v>58</v>
      </c>
      <c r="E33" s="28"/>
      <c r="F33" s="28"/>
      <c r="G33" s="28"/>
      <c r="H33" s="14"/>
      <c r="I33" s="14"/>
      <c r="J33" s="14"/>
      <c r="K33" s="3"/>
      <c r="L33" s="12" t="s">
        <v>57</v>
      </c>
      <c r="M33" s="5" t="e">
        <f>B22*I29^3+B23*I29^2+B24*I29+B25</f>
        <v>#REF!</v>
      </c>
      <c r="N33" s="3"/>
      <c r="O33" s="3"/>
      <c r="P33" s="3"/>
      <c r="Q33" s="3"/>
      <c r="R33" s="3"/>
      <c r="S33" s="2"/>
      <c r="T33" s="2"/>
    </row>
    <row r="34" spans="1:20" ht="15.75" hidden="1">
      <c r="A34" s="24" t="s">
        <v>56</v>
      </c>
      <c r="B34" s="23" t="e">
        <f>B32+B33</f>
        <v>#REF!</v>
      </c>
      <c r="C34" s="23"/>
      <c r="D34" s="23" t="s">
        <v>55</v>
      </c>
      <c r="E34" s="26" t="s">
        <v>54</v>
      </c>
      <c r="F34" s="26" t="s">
        <v>53</v>
      </c>
      <c r="G34" s="23"/>
      <c r="H34" s="3" t="s">
        <v>14</v>
      </c>
      <c r="I34" s="13" t="s">
        <v>54</v>
      </c>
      <c r="J34" s="13" t="s">
        <v>53</v>
      </c>
      <c r="K34" s="3"/>
      <c r="L34" s="3" t="s">
        <v>52</v>
      </c>
      <c r="M34" s="3" t="e">
        <f>B22*Q30</f>
        <v>#REF!</v>
      </c>
      <c r="N34" s="3" t="e">
        <f>B22*R30</f>
        <v>#REF!</v>
      </c>
      <c r="O34" s="3"/>
      <c r="P34" s="3" t="s">
        <v>51</v>
      </c>
      <c r="Q34" s="3" t="e">
        <f>B22*Q31</f>
        <v>#REF!</v>
      </c>
      <c r="R34" s="3" t="e">
        <f>B22*R31</f>
        <v>#REF!</v>
      </c>
      <c r="S34" s="2"/>
      <c r="T34" s="2"/>
    </row>
    <row r="35" spans="1:20" ht="15.75" hidden="1">
      <c r="A35" s="24" t="s">
        <v>50</v>
      </c>
      <c r="B35" s="23" t="e">
        <f>SQRT(B34)</f>
        <v>#REF!</v>
      </c>
      <c r="C35" s="23"/>
      <c r="D35" s="24" t="s">
        <v>49</v>
      </c>
      <c r="E35" s="26" t="e">
        <f>IF(I29&gt;0,"+","-")</f>
        <v>#REF!</v>
      </c>
      <c r="F35" s="26"/>
      <c r="G35" s="23"/>
      <c r="H35" s="4" t="s">
        <v>49</v>
      </c>
      <c r="I35" s="3" t="e">
        <f>FIXED(ABS(I29),C93,TRUE)</f>
        <v>#REF!</v>
      </c>
      <c r="J35" s="3"/>
      <c r="K35" s="3"/>
      <c r="L35" s="3" t="s">
        <v>48</v>
      </c>
      <c r="M35" s="3" t="e">
        <f>B23*M30</f>
        <v>#REF!</v>
      </c>
      <c r="N35" s="3" t="e">
        <f>B23*N30</f>
        <v>#REF!</v>
      </c>
      <c r="O35" s="3"/>
      <c r="P35" s="3" t="s">
        <v>47</v>
      </c>
      <c r="Q35" s="3" t="e">
        <f>B23*M31</f>
        <v>#REF!</v>
      </c>
      <c r="R35" s="3" t="e">
        <f>B23*N31</f>
        <v>#REF!</v>
      </c>
      <c r="S35" s="2"/>
      <c r="T35" s="2"/>
    </row>
    <row r="36" spans="1:20" ht="15.75" hidden="1">
      <c r="A36" s="24" t="s">
        <v>46</v>
      </c>
      <c r="B36" s="23" t="e">
        <f>(-B31+B35)^(1/3)</f>
        <v>#REF!</v>
      </c>
      <c r="C36" s="23"/>
      <c r="D36" s="24" t="s">
        <v>45</v>
      </c>
      <c r="E36" s="26" t="e">
        <f>IF(I30&gt;0,"+","-")</f>
        <v>#REF!</v>
      </c>
      <c r="F36" s="26" t="e">
        <f>IF(J30&gt;0,"+","-")</f>
        <v>#REF!</v>
      </c>
      <c r="G36" s="23"/>
      <c r="H36" s="4" t="s">
        <v>45</v>
      </c>
      <c r="I36" s="3" t="e">
        <f>FIXED(ABS(I30),C93,TRUE)</f>
        <v>#REF!</v>
      </c>
      <c r="J36" s="3" t="e">
        <f>FIXED(ABS(J30),C93,TRUE)</f>
        <v>#REF!</v>
      </c>
      <c r="K36" s="3"/>
      <c r="L36" s="3" t="s">
        <v>44</v>
      </c>
      <c r="M36" s="3" t="e">
        <f>B24*I30</f>
        <v>#REF!</v>
      </c>
      <c r="N36" s="3" t="e">
        <f>B24*J30</f>
        <v>#REF!</v>
      </c>
      <c r="O36" s="3"/>
      <c r="P36" s="3" t="s">
        <v>43</v>
      </c>
      <c r="Q36" s="3" t="e">
        <f>B24*I31</f>
        <v>#REF!</v>
      </c>
      <c r="R36" s="3" t="e">
        <f>B24*J31</f>
        <v>#REF!</v>
      </c>
      <c r="S36" s="2"/>
      <c r="T36" s="2"/>
    </row>
    <row r="37" spans="1:20" hidden="1">
      <c r="A37" s="24" t="s">
        <v>42</v>
      </c>
      <c r="B37" s="23" t="e">
        <f>(-B31-B35)^(1/3)</f>
        <v>#REF!</v>
      </c>
      <c r="C37" s="23"/>
      <c r="D37" s="24" t="s">
        <v>41</v>
      </c>
      <c r="E37" s="26" t="e">
        <f>IF(I31&gt;0,"+","-")</f>
        <v>#REF!</v>
      </c>
      <c r="F37" s="26" t="e">
        <f>IF(J31&gt;0,"+","-")</f>
        <v>#REF!</v>
      </c>
      <c r="G37" s="23"/>
      <c r="H37" s="4" t="s">
        <v>41</v>
      </c>
      <c r="I37" s="3" t="e">
        <f>FIXED(ABS(I31),C93,TRUE)</f>
        <v>#REF!</v>
      </c>
      <c r="J37" s="3" t="e">
        <f>FIXED(ABS(J31),C93,TRUE)</f>
        <v>#REF!</v>
      </c>
      <c r="K37" s="3"/>
      <c r="L37" s="3" t="s">
        <v>40</v>
      </c>
      <c r="M37" s="3">
        <f>B25</f>
        <v>0</v>
      </c>
      <c r="N37" s="3"/>
      <c r="O37" s="3"/>
      <c r="P37" s="3" t="s">
        <v>40</v>
      </c>
      <c r="Q37" s="3">
        <f>B25</f>
        <v>0</v>
      </c>
      <c r="R37" s="3"/>
      <c r="S37" s="2"/>
      <c r="T37" s="2"/>
    </row>
    <row r="38" spans="1:20" ht="14.25" hidden="1">
      <c r="A38" s="24" t="s">
        <v>39</v>
      </c>
      <c r="B38" s="23" t="e">
        <f>B36+B37</f>
        <v>#REF!</v>
      </c>
      <c r="C38" s="23"/>
      <c r="D38" s="23"/>
      <c r="E38" s="23"/>
      <c r="F38" s="23"/>
      <c r="G38" s="23"/>
      <c r="H38" s="3"/>
      <c r="I38" s="3"/>
      <c r="J38" s="3"/>
      <c r="K38" s="3"/>
      <c r="L38" s="12" t="s">
        <v>38</v>
      </c>
      <c r="M38" s="5" t="e">
        <f>SUM(M34:M37)</f>
        <v>#REF!</v>
      </c>
      <c r="N38" s="5" t="e">
        <f>SUM(N34:N37)</f>
        <v>#REF!</v>
      </c>
      <c r="O38" s="3"/>
      <c r="P38" s="12" t="s">
        <v>37</v>
      </c>
      <c r="Q38" s="5" t="e">
        <f>SUM(Q34:Q37)</f>
        <v>#REF!</v>
      </c>
      <c r="R38" s="5" t="e">
        <f>SUM(R34:R37)</f>
        <v>#REF!</v>
      </c>
      <c r="S38" s="2"/>
      <c r="T38" s="2"/>
    </row>
    <row r="39" spans="1:20" hidden="1">
      <c r="A39" s="24" t="s">
        <v>36</v>
      </c>
      <c r="B39" s="23" t="e">
        <f>0.5*B38</f>
        <v>#REF!</v>
      </c>
      <c r="C39" s="23"/>
      <c r="D39" s="23"/>
      <c r="E39" s="23"/>
      <c r="F39" s="21" t="s">
        <v>35</v>
      </c>
      <c r="G39" s="2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2"/>
      <c r="T39" s="2"/>
    </row>
    <row r="40" spans="1:20" hidden="1">
      <c r="A40" s="24" t="s">
        <v>34</v>
      </c>
      <c r="B40" s="23" t="e">
        <f>0.5*(B36-B37)</f>
        <v>#REF!</v>
      </c>
      <c r="C40" s="23"/>
      <c r="D40" s="23"/>
      <c r="E40" s="23"/>
      <c r="F40" s="23" t="s">
        <v>33</v>
      </c>
      <c r="G40" s="23" t="e">
        <f>E35&amp;I35</f>
        <v>#REF!</v>
      </c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2"/>
      <c r="T40" s="2"/>
    </row>
    <row r="41" spans="1:20" hidden="1">
      <c r="A41" s="23"/>
      <c r="B41" s="23"/>
      <c r="C41" s="23"/>
      <c r="D41" s="23"/>
      <c r="E41" s="23"/>
      <c r="F41" s="23" t="s">
        <v>32</v>
      </c>
      <c r="G41" s="23" t="e">
        <f>E36&amp;I36&amp;F36&amp;J36&amp;"j"</f>
        <v>#REF!</v>
      </c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2"/>
      <c r="T41" s="2"/>
    </row>
    <row r="42" spans="1:20" hidden="1">
      <c r="A42" s="29"/>
      <c r="B42" s="29"/>
      <c r="C42" s="29"/>
      <c r="D42" s="29"/>
      <c r="E42" s="29"/>
      <c r="F42" s="29" t="s">
        <v>31</v>
      </c>
      <c r="G42" s="29" t="e">
        <f>E37&amp;I37&amp;F37&amp;J37&amp;"j"</f>
        <v>#REF!</v>
      </c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2"/>
      <c r="T42" s="2"/>
    </row>
    <row r="43" spans="1:20" ht="13.5" hidden="1" thickBot="1">
      <c r="A43" s="30"/>
      <c r="B43" s="30"/>
      <c r="C43" s="30"/>
      <c r="D43" s="30"/>
      <c r="E43" s="30"/>
      <c r="F43" s="30"/>
      <c r="G43" s="3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2"/>
      <c r="T43" s="2"/>
    </row>
    <row r="44" spans="1:20" hidden="1">
      <c r="A44" s="31" t="s">
        <v>30</v>
      </c>
      <c r="B44" s="32"/>
      <c r="C44" s="32"/>
      <c r="D44" s="32"/>
      <c r="E44" s="32"/>
      <c r="F44" s="32"/>
      <c r="G44" s="32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2"/>
      <c r="T44" s="2"/>
    </row>
    <row r="45" spans="1:20" ht="15.75" hidden="1">
      <c r="A45" s="23" t="s">
        <v>29</v>
      </c>
      <c r="B45" s="23"/>
      <c r="C45" s="23"/>
      <c r="D45" s="24" t="s">
        <v>28</v>
      </c>
      <c r="E45" s="23" t="e">
        <f>2*SQRT(B47)*COS(B52)</f>
        <v>#REF!</v>
      </c>
      <c r="F45" s="24" t="s">
        <v>2</v>
      </c>
      <c r="G45" s="23" t="e">
        <f>E45-(B23)/(3*B22)</f>
        <v>#REF!</v>
      </c>
      <c r="H45" s="3"/>
      <c r="I45" s="3"/>
      <c r="J45" s="3"/>
      <c r="K45" s="3"/>
      <c r="L45" s="5" t="s">
        <v>27</v>
      </c>
      <c r="M45" s="3"/>
      <c r="N45" s="3"/>
      <c r="O45" s="3"/>
      <c r="P45" s="3"/>
      <c r="Q45" s="3"/>
      <c r="R45" s="3"/>
      <c r="S45" s="2"/>
      <c r="T45" s="2"/>
    </row>
    <row r="46" spans="1:20" ht="15.75" hidden="1">
      <c r="A46" s="23" t="s">
        <v>26</v>
      </c>
      <c r="B46" s="23" t="e">
        <f>B31</f>
        <v>#REF!</v>
      </c>
      <c r="C46" s="23"/>
      <c r="D46" s="24" t="s">
        <v>25</v>
      </c>
      <c r="E46" s="23" t="e">
        <f>-2*SQRT(B47)*COS(B53)</f>
        <v>#REF!</v>
      </c>
      <c r="F46" s="24" t="s">
        <v>1</v>
      </c>
      <c r="G46" s="33" t="e">
        <f>E46-(B23)/(3*B22)</f>
        <v>#REF!</v>
      </c>
      <c r="H46" s="3"/>
      <c r="I46" s="3"/>
      <c r="J46" s="3"/>
      <c r="K46" s="3"/>
      <c r="L46" s="3" t="s">
        <v>24</v>
      </c>
      <c r="M46" s="8" t="e">
        <f>B22*G45^3+B23*G45^2+B24*G45+B25</f>
        <v>#REF!</v>
      </c>
      <c r="N46" s="3"/>
      <c r="O46" s="3"/>
      <c r="P46" s="3"/>
      <c r="Q46" s="3"/>
      <c r="R46" s="3"/>
      <c r="S46" s="2"/>
      <c r="T46" s="2"/>
    </row>
    <row r="47" spans="1:20" ht="15.75" hidden="1">
      <c r="A47" s="34" t="s">
        <v>23</v>
      </c>
      <c r="B47" s="23" t="e">
        <f>ABS(B28)/3</f>
        <v>#REF!</v>
      </c>
      <c r="C47" s="23"/>
      <c r="D47" s="24" t="s">
        <v>22</v>
      </c>
      <c r="E47" s="23" t="e">
        <f>-2*SQRT(B47)*COS(B54)</f>
        <v>#REF!</v>
      </c>
      <c r="F47" s="24" t="s">
        <v>0</v>
      </c>
      <c r="G47" s="23" t="e">
        <f>E47-(B23)/(3*B22)</f>
        <v>#REF!</v>
      </c>
      <c r="H47" s="3"/>
      <c r="I47" s="3"/>
      <c r="J47" s="3"/>
      <c r="K47" s="3"/>
      <c r="L47" s="3" t="s">
        <v>21</v>
      </c>
      <c r="M47" s="8" t="e">
        <f>B22*G46^3+B23*G46^2+B24*G46+B25</f>
        <v>#REF!</v>
      </c>
      <c r="N47" s="3"/>
      <c r="O47" s="3"/>
      <c r="P47" s="3"/>
      <c r="Q47" s="3"/>
      <c r="R47" s="3"/>
      <c r="S47" s="2"/>
      <c r="T47" s="2"/>
    </row>
    <row r="48" spans="1:20" ht="15.75" hidden="1">
      <c r="A48" s="34" t="s">
        <v>20</v>
      </c>
      <c r="B48" s="23" t="e">
        <f>B47^3</f>
        <v>#REF!</v>
      </c>
      <c r="C48" s="23"/>
      <c r="D48" s="23"/>
      <c r="E48" s="23"/>
      <c r="F48" s="23"/>
      <c r="G48" s="23"/>
      <c r="H48" s="3"/>
      <c r="I48" s="3"/>
      <c r="J48" s="3"/>
      <c r="K48" s="3"/>
      <c r="L48" s="3" t="s">
        <v>19</v>
      </c>
      <c r="M48" s="8" t="e">
        <f>B22*G47^3+B23*G47^2+B24*G47+B25</f>
        <v>#REF!</v>
      </c>
      <c r="N48" s="3"/>
      <c r="O48" s="3"/>
      <c r="P48" s="3"/>
      <c r="Q48" s="3"/>
      <c r="R48" s="3"/>
      <c r="S48" s="2"/>
      <c r="T48" s="2"/>
    </row>
    <row r="49" spans="1:20" ht="14.25" hidden="1">
      <c r="A49" s="23" t="s">
        <v>18</v>
      </c>
      <c r="B49" s="23" t="e">
        <f>SQRT(B48)</f>
        <v>#REF!</v>
      </c>
      <c r="C49" s="23"/>
      <c r="D49" s="25" t="s">
        <v>17</v>
      </c>
      <c r="E49" s="25"/>
      <c r="F49" s="25"/>
      <c r="G49" s="25"/>
      <c r="H49" s="7"/>
      <c r="I49" s="7"/>
      <c r="J49" s="7"/>
      <c r="K49" s="3"/>
      <c r="L49" s="3"/>
      <c r="M49" s="3"/>
      <c r="N49" s="3"/>
      <c r="O49" s="3"/>
      <c r="P49" s="3"/>
      <c r="Q49" s="3"/>
      <c r="R49" s="3"/>
      <c r="S49" s="2"/>
      <c r="T49" s="2"/>
    </row>
    <row r="50" spans="1:20" hidden="1">
      <c r="A50" s="35" t="s">
        <v>16</v>
      </c>
      <c r="B50" s="36" t="e">
        <f>ACOS(-B46/B49)</f>
        <v>#REF!</v>
      </c>
      <c r="C50" s="23"/>
      <c r="D50" s="23" t="s">
        <v>15</v>
      </c>
      <c r="E50" s="23"/>
      <c r="F50" s="23"/>
      <c r="G50" s="23" t="s">
        <v>14</v>
      </c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2"/>
      <c r="T50" s="2"/>
    </row>
    <row r="51" spans="1:20" ht="15.75" hidden="1">
      <c r="A51" s="23" t="s">
        <v>13</v>
      </c>
      <c r="B51" s="23">
        <f>RADIANS(60)</f>
        <v>1.0471975511965976</v>
      </c>
      <c r="C51" s="23"/>
      <c r="D51" s="24" t="s">
        <v>12</v>
      </c>
      <c r="E51" s="23" t="e">
        <f>IF(G45&gt;0,"+","-")</f>
        <v>#REF!</v>
      </c>
      <c r="F51" s="23"/>
      <c r="G51" s="24" t="s">
        <v>11</v>
      </c>
      <c r="H51" s="3" t="e">
        <f>FIXED(ABS(G45),$C$93,TRUE)</f>
        <v>#REF!</v>
      </c>
      <c r="I51" s="3"/>
      <c r="J51" s="3"/>
      <c r="K51" s="3"/>
      <c r="L51" s="3"/>
      <c r="M51" s="3"/>
      <c r="N51" s="3"/>
      <c r="O51" s="3"/>
      <c r="P51" s="3"/>
      <c r="Q51" s="3"/>
      <c r="R51" s="3"/>
      <c r="S51" s="2"/>
      <c r="T51" s="2"/>
    </row>
    <row r="52" spans="1:20" ht="15.75" hidden="1">
      <c r="A52" s="37" t="s">
        <v>10</v>
      </c>
      <c r="B52" s="23" t="e">
        <f>B50/3</f>
        <v>#REF!</v>
      </c>
      <c r="C52" s="23"/>
      <c r="D52" s="24" t="s">
        <v>9</v>
      </c>
      <c r="E52" s="23" t="e">
        <f>IF(G46&gt;0,"+","-")</f>
        <v>#REF!</v>
      </c>
      <c r="F52" s="23"/>
      <c r="G52" s="24" t="s">
        <v>8</v>
      </c>
      <c r="H52" s="3" t="e">
        <f>FIXED(ABS(G46),$C$93,TRUE)</f>
        <v>#REF!</v>
      </c>
      <c r="I52" s="3"/>
      <c r="J52" s="3"/>
      <c r="K52" s="3"/>
      <c r="L52" s="3"/>
      <c r="M52" s="3"/>
      <c r="N52" s="3"/>
      <c r="O52" s="3"/>
      <c r="P52" s="3"/>
      <c r="Q52" s="3"/>
      <c r="R52" s="3"/>
      <c r="S52" s="2"/>
      <c r="T52" s="2"/>
    </row>
    <row r="53" spans="1:20" ht="15.75" hidden="1">
      <c r="A53" s="35" t="s">
        <v>7</v>
      </c>
      <c r="B53" s="34" t="e">
        <f>(B50/3)-B51</f>
        <v>#REF!</v>
      </c>
      <c r="C53" s="23"/>
      <c r="D53" s="24" t="s">
        <v>6</v>
      </c>
      <c r="E53" s="23" t="e">
        <f>IF(G47&gt;0,"+","-")</f>
        <v>#REF!</v>
      </c>
      <c r="F53" s="23"/>
      <c r="G53" s="24" t="s">
        <v>5</v>
      </c>
      <c r="H53" s="3" t="e">
        <f>FIXED(ABS(G47),$C$93,TRUE)</f>
        <v>#REF!</v>
      </c>
      <c r="I53" s="3"/>
      <c r="J53" s="3"/>
      <c r="K53" s="3"/>
      <c r="L53" s="3"/>
      <c r="M53" s="3"/>
      <c r="N53" s="3"/>
      <c r="O53" s="3"/>
      <c r="P53" s="3"/>
      <c r="Q53" s="3"/>
      <c r="R53" s="3"/>
      <c r="S53" s="2"/>
      <c r="T53" s="2"/>
    </row>
    <row r="54" spans="1:20" ht="14.25" hidden="1">
      <c r="A54" s="35" t="s">
        <v>4</v>
      </c>
      <c r="B54" s="34" t="e">
        <f>(B50/3)+B51</f>
        <v>#REF!</v>
      </c>
      <c r="C54" s="23"/>
      <c r="D54" s="23"/>
      <c r="E54" s="23"/>
      <c r="F54" s="23"/>
      <c r="G54" s="2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2"/>
      <c r="T54" s="2"/>
    </row>
    <row r="55" spans="1:20" hidden="1">
      <c r="A55" s="23"/>
      <c r="B55" s="23"/>
      <c r="C55" s="23"/>
      <c r="D55" s="21" t="s">
        <v>3</v>
      </c>
      <c r="E55" s="23"/>
      <c r="F55" s="23"/>
      <c r="G55" s="2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2"/>
      <c r="T55" s="2"/>
    </row>
    <row r="56" spans="1:20" ht="15.75" hidden="1">
      <c r="A56" s="23"/>
      <c r="B56" s="23"/>
      <c r="C56" s="23"/>
      <c r="D56" s="24" t="s">
        <v>2</v>
      </c>
      <c r="E56" s="24" t="e">
        <f>E51&amp;H51</f>
        <v>#REF!</v>
      </c>
      <c r="F56" s="23"/>
      <c r="G56" s="2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2"/>
      <c r="T56" s="2"/>
    </row>
    <row r="57" spans="1:20" ht="15.75" hidden="1">
      <c r="A57" s="23"/>
      <c r="B57" s="23"/>
      <c r="C57" s="23"/>
      <c r="D57" s="24" t="s">
        <v>1</v>
      </c>
      <c r="E57" s="24" t="e">
        <f>E52&amp;H52</f>
        <v>#REF!</v>
      </c>
      <c r="F57" s="23"/>
      <c r="G57" s="2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2"/>
      <c r="T57" s="2"/>
    </row>
    <row r="58" spans="1:20" ht="15.75" hidden="1">
      <c r="A58" s="23"/>
      <c r="B58" s="23"/>
      <c r="C58" s="23"/>
      <c r="D58" s="24" t="s">
        <v>0</v>
      </c>
      <c r="E58" s="24" t="e">
        <f>E53&amp;H53</f>
        <v>#REF!</v>
      </c>
      <c r="F58" s="23"/>
      <c r="G58" s="2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2"/>
      <c r="T58" s="2"/>
    </row>
    <row r="59" spans="1:20" hidden="1"/>
    <row r="60" spans="1:20" hidden="1">
      <c r="A60" s="18"/>
      <c r="B60" s="18"/>
      <c r="C60" s="18"/>
      <c r="D60" s="18"/>
      <c r="E60" s="18"/>
      <c r="F60" s="18"/>
      <c r="G60" s="18"/>
    </row>
    <row r="61" spans="1:20" hidden="1">
      <c r="A61" s="18"/>
      <c r="B61" s="18"/>
      <c r="C61" s="18"/>
      <c r="D61" s="18"/>
      <c r="E61" s="18"/>
      <c r="F61" s="18"/>
      <c r="G61" s="18"/>
    </row>
    <row r="62" spans="1:20" hidden="1">
      <c r="A62" s="18"/>
      <c r="B62" s="18"/>
      <c r="C62" s="18"/>
      <c r="D62" s="18"/>
      <c r="E62" s="18"/>
      <c r="F62" s="18"/>
      <c r="G62" s="18"/>
    </row>
    <row r="63" spans="1:20" hidden="1">
      <c r="A63" s="18"/>
      <c r="B63" s="18"/>
      <c r="C63" s="18"/>
      <c r="D63" s="18"/>
      <c r="E63" s="18"/>
      <c r="F63" s="18"/>
      <c r="G63" s="18"/>
    </row>
    <row r="64" spans="1:20" hidden="1">
      <c r="A64" s="18"/>
      <c r="B64" s="18"/>
      <c r="C64" s="18"/>
      <c r="D64" s="18"/>
      <c r="E64" s="18"/>
      <c r="F64" s="18"/>
      <c r="G64" s="18"/>
    </row>
    <row r="65" spans="1:7" hidden="1">
      <c r="A65" s="18"/>
      <c r="B65" s="18"/>
      <c r="C65" s="18"/>
      <c r="D65" s="18"/>
      <c r="E65" s="18"/>
      <c r="F65" s="18"/>
      <c r="G65" s="18"/>
    </row>
    <row r="66" spans="1:7" hidden="1">
      <c r="A66" s="18"/>
      <c r="B66" s="18"/>
      <c r="C66" s="18"/>
      <c r="D66" s="18"/>
      <c r="E66" s="18"/>
      <c r="F66" s="18"/>
      <c r="G66" s="18"/>
    </row>
    <row r="67" spans="1:7" hidden="1">
      <c r="A67" s="18"/>
      <c r="B67" s="18"/>
      <c r="C67" s="18"/>
      <c r="D67" s="18"/>
      <c r="E67" s="18"/>
      <c r="F67" s="18"/>
      <c r="G67" s="18"/>
    </row>
    <row r="68" spans="1:7" hidden="1">
      <c r="A68" s="18"/>
      <c r="B68" s="18"/>
      <c r="C68" s="18"/>
      <c r="D68" s="18"/>
      <c r="E68" s="18"/>
      <c r="F68" s="18"/>
      <c r="G68" s="18"/>
    </row>
    <row r="69" spans="1:7" hidden="1">
      <c r="A69" s="18"/>
      <c r="B69" s="18"/>
      <c r="C69" s="18"/>
      <c r="D69" s="18"/>
      <c r="E69" s="18"/>
      <c r="F69" s="18"/>
      <c r="G69" s="18"/>
    </row>
    <row r="70" spans="1:7" hidden="1">
      <c r="A70" s="18"/>
      <c r="B70" s="18"/>
      <c r="C70" s="18"/>
      <c r="D70" s="18"/>
      <c r="E70" s="18"/>
      <c r="F70" s="18"/>
      <c r="G70" s="18"/>
    </row>
    <row r="71" spans="1:7" hidden="1">
      <c r="A71" s="18"/>
      <c r="B71" s="18"/>
      <c r="C71" s="18"/>
      <c r="D71" s="18"/>
      <c r="E71" s="18"/>
      <c r="F71" s="18"/>
      <c r="G71" s="18"/>
    </row>
    <row r="72" spans="1:7" hidden="1">
      <c r="A72" s="18"/>
      <c r="B72" s="18"/>
      <c r="C72" s="18"/>
      <c r="D72" s="18"/>
      <c r="E72" s="18"/>
      <c r="F72" s="18"/>
      <c r="G72" s="18"/>
    </row>
    <row r="73" spans="1:7" hidden="1">
      <c r="A73" s="18"/>
      <c r="B73" s="18"/>
      <c r="C73" s="18"/>
      <c r="D73" s="18"/>
      <c r="E73" s="18"/>
      <c r="F73" s="18"/>
      <c r="G73" s="18"/>
    </row>
    <row r="74" spans="1:7" hidden="1">
      <c r="A74" s="18"/>
      <c r="B74" s="18"/>
      <c r="C74" s="18"/>
      <c r="D74" s="18"/>
      <c r="E74" s="18"/>
      <c r="F74" s="18"/>
      <c r="G74" s="18"/>
    </row>
    <row r="75" spans="1:7" hidden="1">
      <c r="A75" s="18"/>
      <c r="B75" s="18"/>
      <c r="C75" s="18"/>
      <c r="D75" s="18"/>
      <c r="E75" s="18"/>
      <c r="F75" s="18"/>
      <c r="G75" s="18"/>
    </row>
    <row r="76" spans="1:7" hidden="1">
      <c r="A76" s="18"/>
      <c r="B76" s="18"/>
      <c r="C76" s="18"/>
      <c r="D76" s="18"/>
      <c r="E76" s="18"/>
      <c r="F76" s="18"/>
      <c r="G76" s="18"/>
    </row>
    <row r="77" spans="1:7" hidden="1">
      <c r="A77" s="18"/>
      <c r="B77" s="18"/>
      <c r="C77" s="18"/>
      <c r="D77" s="18"/>
      <c r="E77" s="18"/>
      <c r="F77" s="18"/>
      <c r="G77" s="18"/>
    </row>
    <row r="78" spans="1:7" hidden="1">
      <c r="A78" s="18"/>
      <c r="B78" s="18"/>
      <c r="C78" s="18"/>
      <c r="D78" s="18"/>
      <c r="E78" s="18"/>
      <c r="F78" s="18"/>
      <c r="G78" s="18"/>
    </row>
    <row r="79" spans="1:7" hidden="1">
      <c r="A79" s="18"/>
      <c r="B79" s="18"/>
      <c r="C79" s="18"/>
      <c r="D79" s="18"/>
      <c r="E79" s="18"/>
      <c r="F79" s="18"/>
      <c r="G79" s="18"/>
    </row>
    <row r="80" spans="1:7" hidden="1">
      <c r="A80" s="18"/>
      <c r="B80" s="18"/>
      <c r="C80" s="18"/>
      <c r="D80" s="18"/>
      <c r="E80" s="18"/>
      <c r="F80" s="18"/>
      <c r="G80" s="18"/>
    </row>
    <row r="81" spans="1:8" hidden="1">
      <c r="A81" s="18"/>
      <c r="B81" s="18"/>
      <c r="C81" s="18"/>
      <c r="D81" s="18"/>
      <c r="E81" s="18"/>
      <c r="F81" s="18"/>
      <c r="G81" s="18"/>
    </row>
    <row r="82" spans="1:8" hidden="1">
      <c r="A82" s="18"/>
      <c r="B82" s="18"/>
      <c r="C82" s="18"/>
      <c r="D82" s="18"/>
      <c r="E82" s="18"/>
      <c r="F82" s="18"/>
      <c r="G82" s="18"/>
    </row>
    <row r="83" spans="1:8" hidden="1">
      <c r="A83" s="18"/>
      <c r="B83" s="18"/>
      <c r="C83" s="18"/>
      <c r="D83" s="18"/>
      <c r="E83" s="18"/>
      <c r="F83" s="18"/>
      <c r="G83" s="18"/>
    </row>
    <row r="84" spans="1:8" hidden="1">
      <c r="A84" s="18"/>
      <c r="B84" s="18"/>
      <c r="C84" s="18"/>
      <c r="D84" s="18"/>
      <c r="E84" s="18"/>
      <c r="F84" s="18"/>
      <c r="G84" s="18"/>
    </row>
    <row r="85" spans="1:8">
      <c r="A85" s="18"/>
      <c r="B85" s="18"/>
      <c r="C85" s="18"/>
      <c r="D85" s="18"/>
      <c r="E85" s="18"/>
      <c r="F85" s="18"/>
      <c r="G85" s="18"/>
    </row>
    <row r="86" spans="1:8" ht="18">
      <c r="A86" s="88" t="s">
        <v>92</v>
      </c>
      <c r="B86" s="88"/>
      <c r="C86" s="88"/>
      <c r="D86" s="88"/>
      <c r="E86" s="88"/>
      <c r="F86" s="88"/>
      <c r="G86" s="88"/>
    </row>
    <row r="87" spans="1:8">
      <c r="A87" s="49"/>
      <c r="B87" s="49"/>
      <c r="C87" s="66"/>
      <c r="D87" s="49"/>
      <c r="E87" s="50"/>
      <c r="F87" s="50"/>
      <c r="G87" s="50"/>
      <c r="H87" s="19"/>
    </row>
    <row r="88" spans="1:8" ht="18.75">
      <c r="A88" s="81" t="s">
        <v>102</v>
      </c>
      <c r="B88" s="78">
        <f>(C14*C8)*LN(C5/C4)*101.325</f>
        <v>56.186510456189161</v>
      </c>
      <c r="C88" s="67"/>
      <c r="D88" s="50"/>
      <c r="E88" s="73" t="s">
        <v>99</v>
      </c>
      <c r="F88" s="60">
        <f>(C4/C5)*C7</f>
        <v>2</v>
      </c>
      <c r="G88" s="48"/>
    </row>
    <row r="89" spans="1:8" ht="15.75">
      <c r="A89" s="74"/>
      <c r="B89" s="68"/>
      <c r="C89" s="69"/>
      <c r="D89" s="48"/>
      <c r="E89" s="48"/>
      <c r="F89" s="48"/>
      <c r="G89" s="48"/>
    </row>
    <row r="90" spans="1:8" ht="18.75">
      <c r="A90" s="83" t="s">
        <v>103</v>
      </c>
      <c r="B90" s="78">
        <f>(F88*(C5-C4)*101.325)/C6</f>
        <v>40.53</v>
      </c>
      <c r="C90" s="69"/>
      <c r="D90" s="48"/>
      <c r="E90" s="48"/>
      <c r="F90" s="48"/>
      <c r="G90" s="48"/>
    </row>
    <row r="91" spans="1:8">
      <c r="A91" s="68"/>
      <c r="B91" s="68"/>
      <c r="C91" s="69"/>
      <c r="D91" s="48"/>
      <c r="E91" s="48"/>
      <c r="F91" s="48"/>
      <c r="G91" s="48"/>
    </row>
    <row r="92" spans="1:8">
      <c r="A92" s="49"/>
      <c r="B92" s="50"/>
      <c r="C92" s="70"/>
      <c r="D92" s="48"/>
      <c r="E92" s="48"/>
      <c r="F92" s="48"/>
      <c r="G92" s="48"/>
    </row>
    <row r="93" spans="1:8">
      <c r="A93" s="50"/>
      <c r="B93" s="50"/>
      <c r="C93" s="50"/>
      <c r="D93" s="50"/>
      <c r="E93" s="48"/>
      <c r="F93" s="50"/>
      <c r="G93" s="50"/>
    </row>
    <row r="94" spans="1:8">
      <c r="A94" s="51"/>
      <c r="B94" s="71"/>
      <c r="C94" s="51"/>
      <c r="D94" s="48"/>
      <c r="E94" s="48"/>
      <c r="F94" s="48"/>
      <c r="G94" s="48"/>
    </row>
    <row r="95" spans="1:8">
      <c r="A95" s="51"/>
      <c r="B95" s="71"/>
      <c r="C95" s="72"/>
      <c r="D95" s="53"/>
      <c r="E95" s="48"/>
      <c r="F95" s="48"/>
      <c r="G95" s="48"/>
    </row>
    <row r="96" spans="1:8" ht="15">
      <c r="A96" s="52"/>
      <c r="B96" s="54"/>
      <c r="C96" s="53"/>
      <c r="D96" s="53"/>
      <c r="E96" s="48"/>
      <c r="F96" s="48"/>
      <c r="G96" s="48"/>
    </row>
    <row r="97" spans="1:7" ht="15" customHeight="1">
      <c r="A97" s="89" t="s">
        <v>93</v>
      </c>
      <c r="B97" s="89"/>
      <c r="C97" s="89"/>
      <c r="D97" s="89"/>
      <c r="E97" s="89"/>
      <c r="F97" s="89"/>
      <c r="G97" s="89"/>
    </row>
    <row r="98" spans="1:7" ht="15">
      <c r="A98" s="56"/>
      <c r="B98" s="58"/>
      <c r="C98" s="57"/>
      <c r="D98" s="57"/>
      <c r="E98" s="55"/>
      <c r="F98" s="55"/>
      <c r="G98" s="55"/>
    </row>
    <row r="99" spans="1:7" ht="18.75">
      <c r="A99" s="82" t="s">
        <v>102</v>
      </c>
      <c r="B99" s="79">
        <f>(((C14*C8)*LN((C5-C14*C12)/(C4-C14*C12)))*101.325)</f>
        <v>56.439332052316033</v>
      </c>
      <c r="C99" s="55"/>
      <c r="D99" s="55"/>
      <c r="E99" s="75" t="s">
        <v>100</v>
      </c>
      <c r="F99" s="60">
        <f>((C14*C8*C6)/(C5-C14*C12))-(C11*C14^2)/(C5^2)</f>
        <v>1.9932697099419734</v>
      </c>
      <c r="G99" s="55"/>
    </row>
    <row r="100" spans="1:7" ht="15">
      <c r="A100" s="76"/>
      <c r="B100" s="59"/>
      <c r="C100" s="55"/>
      <c r="D100" s="55"/>
      <c r="E100" s="55"/>
      <c r="F100" s="55"/>
      <c r="G100" s="55"/>
    </row>
    <row r="101" spans="1:7" ht="18.75">
      <c r="A101" s="82" t="s">
        <v>104</v>
      </c>
      <c r="B101" s="80">
        <f>(((F99*(C5-C4))+(B103))*101.325)/C6</f>
        <v>40.91881706554036</v>
      </c>
      <c r="C101" s="90"/>
      <c r="D101" s="91"/>
      <c r="E101" s="91"/>
      <c r="F101" s="91"/>
      <c r="G101" s="55"/>
    </row>
    <row r="102" spans="1:7" ht="15">
      <c r="A102" s="55"/>
      <c r="B102" s="58"/>
      <c r="C102" s="91"/>
      <c r="D102" s="91"/>
      <c r="E102" s="91"/>
      <c r="F102" s="91"/>
      <c r="G102" s="55"/>
    </row>
    <row r="103" spans="1:7" ht="15">
      <c r="A103" s="55"/>
      <c r="B103" s="85">
        <f>C11*(C14 ^2)*((1/C4)-(1/C5))</f>
        <v>1.2958460240963861</v>
      </c>
      <c r="C103" s="91"/>
      <c r="D103" s="91"/>
      <c r="E103" s="91"/>
      <c r="F103" s="91"/>
      <c r="G103" s="55"/>
    </row>
    <row r="104" spans="1:7">
      <c r="A104" s="55"/>
      <c r="B104" s="55"/>
      <c r="C104" s="55"/>
      <c r="D104" s="55"/>
      <c r="E104" s="55"/>
      <c r="F104" s="55"/>
      <c r="G104" s="55"/>
    </row>
    <row r="106" spans="1:7">
      <c r="B106" s="92" t="s">
        <v>85</v>
      </c>
      <c r="C106" s="92"/>
      <c r="D106" s="92"/>
      <c r="E106" s="92"/>
      <c r="F106" s="92"/>
    </row>
    <row r="108" spans="1:7">
      <c r="B108" s="87" t="s">
        <v>86</v>
      </c>
      <c r="C108" s="87"/>
      <c r="D108" s="87"/>
      <c r="E108" s="87"/>
      <c r="F108" s="87"/>
    </row>
  </sheetData>
  <sheetProtection algorithmName="SHA-512" hashValue="m00LNUp09ZjeygReTVzWKlb3LcpDeexOS8+6lrYFwhqgjvdDN75F4XK62l+hVD58Foyhrd5YkrupoI/nmpeztg==" saltValue="4FDmWxvWBHbxzpcM+Cmgaw==" spinCount="100000" sheet="1" selectLockedCells="1"/>
  <mergeCells count="7">
    <mergeCell ref="B108:F108"/>
    <mergeCell ref="A86:G86"/>
    <mergeCell ref="A97:G97"/>
    <mergeCell ref="C101:F101"/>
    <mergeCell ref="C102:F102"/>
    <mergeCell ref="C103:F103"/>
    <mergeCell ref="B106:F106"/>
  </mergeCells>
  <pageMargins left="0.75" right="0.75" top="1" bottom="1" header="0.5" footer="0.5"/>
  <pageSetup paperSize="9" orientation="portrait" horizontalDpi="150" verticalDpi="150" r:id="rId1"/>
  <headerFooter alignWithMargins="0"/>
  <customProperties>
    <customPr name="SSC_SHEET_GUID" r:id="rId2"/>
  </customPropertie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722AEB-19CE-4F7B-A322-2C6ADFA0330A}">
  <dimension ref="A1:T108"/>
  <sheetViews>
    <sheetView showGridLines="0" workbookViewId="0">
      <selection activeCell="C4" sqref="C4"/>
    </sheetView>
  </sheetViews>
  <sheetFormatPr baseColWidth="10" defaultColWidth="0" defaultRowHeight="12.75"/>
  <cols>
    <col min="1" max="1" width="12.5703125" style="1" customWidth="1"/>
    <col min="2" max="2" width="11.85546875" style="1" customWidth="1"/>
    <col min="3" max="3" width="13" style="1" customWidth="1"/>
    <col min="4" max="4" width="14" style="1" customWidth="1"/>
    <col min="5" max="5" width="9.5703125" style="1" customWidth="1"/>
    <col min="6" max="6" width="10.85546875" style="1" customWidth="1"/>
    <col min="7" max="7" width="25" style="1" customWidth="1"/>
    <col min="8" max="16384" width="9.140625" style="1" hidden="1"/>
  </cols>
  <sheetData>
    <row r="1" spans="1:20" ht="18">
      <c r="A1" s="86" t="s">
        <v>109</v>
      </c>
      <c r="B1" s="39"/>
      <c r="C1" s="39"/>
      <c r="D1" s="39"/>
      <c r="E1" s="39"/>
      <c r="F1" s="40"/>
      <c r="G1" s="38"/>
      <c r="H1" s="17"/>
      <c r="I1" s="17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>
      <c r="A2" s="20" t="s">
        <v>79</v>
      </c>
      <c r="B2" s="20"/>
      <c r="C2" s="20"/>
      <c r="D2" s="20"/>
      <c r="E2" s="45"/>
      <c r="H2" s="19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4.25">
      <c r="A4" s="43" t="s">
        <v>97</v>
      </c>
      <c r="B4" s="43"/>
      <c r="C4" s="63">
        <v>50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4.25">
      <c r="A5" s="41" t="s">
        <v>101</v>
      </c>
      <c r="C5" s="61">
        <v>100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>
      <c r="A6" s="65" t="s">
        <v>90</v>
      </c>
      <c r="B6" s="47"/>
      <c r="C6" s="62">
        <v>250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14.25">
      <c r="A7" s="43" t="s">
        <v>98</v>
      </c>
      <c r="C7" s="61">
        <v>4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>
      <c r="A8" s="41" t="s">
        <v>81</v>
      </c>
      <c r="C8" s="61">
        <v>8.2000000000000003E-2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>
      <c r="A9" s="41" t="s">
        <v>84</v>
      </c>
      <c r="C9" s="62">
        <v>154.6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>
      <c r="A10" s="41" t="s">
        <v>83</v>
      </c>
      <c r="B10" s="43"/>
      <c r="C10" s="63">
        <v>49.8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ht="14.25">
      <c r="A11" s="43" t="s">
        <v>87</v>
      </c>
      <c r="B11" s="43"/>
      <c r="C11" s="46">
        <f>((27/64)*(C8^2)*(C9^2))/(C10)</f>
        <v>1.3614482290662653</v>
      </c>
      <c r="D11" s="4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ht="14.25">
      <c r="A12" s="43" t="s">
        <v>88</v>
      </c>
      <c r="B12" s="43"/>
      <c r="C12" s="46">
        <f>(1/8)*(C8*C9)/(C10)</f>
        <v>3.1820281124497994E-2</v>
      </c>
      <c r="D12" s="44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>
      <c r="A14" s="41" t="s">
        <v>91</v>
      </c>
      <c r="C14" s="60">
        <f>(C7*C4)/(C8*C6)</f>
        <v>9.7560975609756095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>
      <c r="A15" s="49"/>
      <c r="B15" s="50"/>
      <c r="C15" s="50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0" hidden="1"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hidden="1"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hidden="1"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hidden="1"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hidden="1">
      <c r="A20" s="2"/>
      <c r="B20" s="2"/>
      <c r="C20" s="2"/>
      <c r="D20" s="2"/>
      <c r="E20" s="2"/>
      <c r="F20" s="2"/>
      <c r="G20" s="2"/>
      <c r="H20" s="16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hidden="1">
      <c r="A21" s="21" t="s">
        <v>78</v>
      </c>
      <c r="B21" s="22"/>
      <c r="C21" s="22"/>
      <c r="D21" s="22"/>
      <c r="E21" s="23"/>
      <c r="F21" s="23"/>
      <c r="G21" s="2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2"/>
      <c r="T21" s="2"/>
    </row>
    <row r="22" spans="1:20" hidden="1">
      <c r="A22" s="24" t="s">
        <v>77</v>
      </c>
      <c r="B22" s="23" t="e">
        <f>#REF!</f>
        <v>#REF!</v>
      </c>
      <c r="C22" s="23"/>
      <c r="D22" s="23"/>
      <c r="E22" s="23"/>
      <c r="F22" s="23"/>
      <c r="G22" s="2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2"/>
      <c r="T22" s="2"/>
    </row>
    <row r="23" spans="1:20" hidden="1">
      <c r="A23" s="24" t="s">
        <v>76</v>
      </c>
      <c r="B23" s="23">
        <f>C90</f>
        <v>0</v>
      </c>
      <c r="C23" s="23"/>
      <c r="D23" s="23"/>
      <c r="E23" s="23"/>
      <c r="F23" s="23"/>
      <c r="G23" s="2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2"/>
      <c r="T23" s="2"/>
    </row>
    <row r="24" spans="1:20" hidden="1">
      <c r="A24" s="24" t="s">
        <v>75</v>
      </c>
      <c r="B24" s="23">
        <f>C91</f>
        <v>0</v>
      </c>
      <c r="C24" s="23"/>
      <c r="D24" s="23"/>
      <c r="E24" s="23"/>
      <c r="F24" s="23"/>
      <c r="G24" s="2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2"/>
      <c r="T24" s="2"/>
    </row>
    <row r="25" spans="1:20" hidden="1">
      <c r="A25" s="24" t="s">
        <v>56</v>
      </c>
      <c r="B25" s="23">
        <f>C92</f>
        <v>0</v>
      </c>
      <c r="C25" s="23"/>
      <c r="D25" s="23"/>
      <c r="E25" s="23"/>
      <c r="F25" s="23"/>
      <c r="G25" s="2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2"/>
      <c r="T25" s="2"/>
    </row>
    <row r="26" spans="1:20" hidden="1">
      <c r="A26" s="25" t="s">
        <v>74</v>
      </c>
      <c r="B26" s="23"/>
      <c r="C26" s="23"/>
      <c r="D26" s="23"/>
      <c r="E26" s="23"/>
      <c r="F26" s="23"/>
      <c r="G26" s="2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2"/>
      <c r="T26" s="2"/>
    </row>
    <row r="27" spans="1:20" hidden="1">
      <c r="A27" s="23" t="s">
        <v>29</v>
      </c>
      <c r="B27" s="23"/>
      <c r="C27" s="23"/>
      <c r="D27" s="23"/>
      <c r="E27" s="23"/>
      <c r="F27" s="23"/>
      <c r="G27" s="2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2"/>
      <c r="T27" s="2"/>
    </row>
    <row r="28" spans="1:20" hidden="1">
      <c r="A28" s="24" t="s">
        <v>73</v>
      </c>
      <c r="B28" s="23" t="e">
        <f>+(B24/B22)-((B23^2)/(3*B22^2))</f>
        <v>#REF!</v>
      </c>
      <c r="C28" s="23"/>
      <c r="D28" s="23"/>
      <c r="E28" s="26" t="s">
        <v>54</v>
      </c>
      <c r="F28" s="26" t="s">
        <v>53</v>
      </c>
      <c r="G28" s="23"/>
      <c r="H28" s="15"/>
      <c r="I28" s="13" t="s">
        <v>54</v>
      </c>
      <c r="J28" s="13" t="s">
        <v>53</v>
      </c>
      <c r="K28" s="3"/>
      <c r="L28" s="5" t="s">
        <v>72</v>
      </c>
      <c r="M28" s="3"/>
      <c r="N28" s="3"/>
      <c r="O28" s="3"/>
      <c r="P28" s="3"/>
      <c r="Q28" s="3"/>
      <c r="R28" s="3"/>
      <c r="S28" s="2"/>
      <c r="T28" s="2"/>
    </row>
    <row r="29" spans="1:20" hidden="1">
      <c r="A29" s="24" t="s">
        <v>71</v>
      </c>
      <c r="B29" s="23" t="e">
        <f>((2*B23^3)/(27*B22^3))-((B23*B24)/(3*B22^2))+(B25/B22)</f>
        <v>#REF!</v>
      </c>
      <c r="C29" s="23"/>
      <c r="D29" s="24" t="s">
        <v>70</v>
      </c>
      <c r="E29" s="23" t="e">
        <f>B38</f>
        <v>#REF!</v>
      </c>
      <c r="F29" s="23"/>
      <c r="G29" s="26" t="s">
        <v>64</v>
      </c>
      <c r="H29" s="4" t="s">
        <v>33</v>
      </c>
      <c r="I29" s="3" t="e">
        <f>E29-((B23)/(3*B22))</f>
        <v>#REF!</v>
      </c>
      <c r="J29" s="3"/>
      <c r="K29" s="3"/>
      <c r="L29" s="3"/>
      <c r="M29" s="3"/>
      <c r="N29" s="3"/>
      <c r="O29" s="3"/>
      <c r="P29" s="3"/>
      <c r="Q29" s="3"/>
      <c r="R29" s="3"/>
      <c r="S29" s="2"/>
      <c r="T29" s="2"/>
    </row>
    <row r="30" spans="1:20" ht="15.75" hidden="1">
      <c r="A30" s="24" t="s">
        <v>69</v>
      </c>
      <c r="B30" s="23" t="e">
        <f>B28/3</f>
        <v>#REF!</v>
      </c>
      <c r="C30" s="23"/>
      <c r="D30" s="24" t="s">
        <v>68</v>
      </c>
      <c r="E30" s="27" t="e">
        <f>-B39</f>
        <v>#REF!</v>
      </c>
      <c r="F30" s="23" t="e">
        <f>SQRT(3)*B40</f>
        <v>#REF!</v>
      </c>
      <c r="G30" s="26" t="s">
        <v>64</v>
      </c>
      <c r="H30" s="4" t="s">
        <v>32</v>
      </c>
      <c r="I30" s="6" t="e">
        <f>E30-((B23)/(3*B22))</f>
        <v>#REF!</v>
      </c>
      <c r="J30" s="3" t="e">
        <f>F30</f>
        <v>#REF!</v>
      </c>
      <c r="K30" s="3"/>
      <c r="L30" s="3" t="s">
        <v>67</v>
      </c>
      <c r="M30" s="3" t="e">
        <f>I30^2-J30^2</f>
        <v>#REF!</v>
      </c>
      <c r="N30" s="3" t="e">
        <f>2*I30*J30</f>
        <v>#REF!</v>
      </c>
      <c r="O30" s="3"/>
      <c r="P30" s="3" t="s">
        <v>66</v>
      </c>
      <c r="Q30" s="3" t="e">
        <f>I30^3-3*I30*J30^2</f>
        <v>#REF!</v>
      </c>
      <c r="R30" s="3" t="e">
        <f>3*I30^2*J30-J30^3</f>
        <v>#REF!</v>
      </c>
      <c r="S30" s="2"/>
      <c r="T30" s="2"/>
    </row>
    <row r="31" spans="1:20" ht="15.75" hidden="1">
      <c r="A31" s="24" t="s">
        <v>26</v>
      </c>
      <c r="B31" s="23" t="e">
        <f>B29/2</f>
        <v>#REF!</v>
      </c>
      <c r="C31" s="23"/>
      <c r="D31" s="24" t="s">
        <v>65</v>
      </c>
      <c r="E31" s="23" t="e">
        <f>-B39</f>
        <v>#REF!</v>
      </c>
      <c r="F31" s="23" t="e">
        <f>-SQRT(3)*B40</f>
        <v>#REF!</v>
      </c>
      <c r="G31" s="26" t="s">
        <v>64</v>
      </c>
      <c r="H31" s="4" t="s">
        <v>31</v>
      </c>
      <c r="I31" s="6" t="e">
        <f>E31-((B23)/(3*B22))</f>
        <v>#REF!</v>
      </c>
      <c r="J31" s="3" t="e">
        <f>F31</f>
        <v>#REF!</v>
      </c>
      <c r="K31" s="3"/>
      <c r="L31" s="3" t="s">
        <v>63</v>
      </c>
      <c r="M31" s="3" t="e">
        <f>I31^2-J31^2</f>
        <v>#REF!</v>
      </c>
      <c r="N31" s="3" t="e">
        <f>2*I31*J31</f>
        <v>#REF!</v>
      </c>
      <c r="O31" s="3"/>
      <c r="P31" s="3" t="s">
        <v>62</v>
      </c>
      <c r="Q31" s="3" t="e">
        <f>I31^3-3*I31*J31^2</f>
        <v>#REF!</v>
      </c>
      <c r="R31" s="3" t="e">
        <f>3*I31^2*J31-J31^3</f>
        <v>#REF!</v>
      </c>
      <c r="S31" s="2"/>
      <c r="T31" s="2"/>
    </row>
    <row r="32" spans="1:20" ht="14.25" hidden="1">
      <c r="A32" s="24" t="s">
        <v>61</v>
      </c>
      <c r="B32" s="23" t="e">
        <f>B30^3</f>
        <v>#REF!</v>
      </c>
      <c r="C32" s="23"/>
      <c r="D32" s="23"/>
      <c r="E32" s="23"/>
      <c r="F32" s="23"/>
      <c r="G32" s="23"/>
      <c r="H32" s="3"/>
      <c r="I32" s="3"/>
      <c r="J32" s="3"/>
      <c r="K32" s="3"/>
      <c r="L32" s="5" t="s">
        <v>60</v>
      </c>
      <c r="M32" s="3"/>
      <c r="N32" s="3"/>
      <c r="O32" s="3"/>
      <c r="P32" s="3"/>
      <c r="Q32" s="3"/>
      <c r="R32" s="3"/>
      <c r="S32" s="2"/>
      <c r="T32" s="2"/>
    </row>
    <row r="33" spans="1:20" ht="15" hidden="1">
      <c r="A33" s="24" t="s">
        <v>59</v>
      </c>
      <c r="B33" s="23" t="e">
        <f>B31^2</f>
        <v>#REF!</v>
      </c>
      <c r="C33" s="23"/>
      <c r="D33" s="25" t="s">
        <v>58</v>
      </c>
      <c r="E33" s="28"/>
      <c r="F33" s="28"/>
      <c r="G33" s="28"/>
      <c r="H33" s="14"/>
      <c r="I33" s="14"/>
      <c r="J33" s="14"/>
      <c r="K33" s="3"/>
      <c r="L33" s="12" t="s">
        <v>57</v>
      </c>
      <c r="M33" s="5" t="e">
        <f>B22*I29^3+B23*I29^2+B24*I29+B25</f>
        <v>#REF!</v>
      </c>
      <c r="N33" s="3"/>
      <c r="O33" s="3"/>
      <c r="P33" s="3"/>
      <c r="Q33" s="3"/>
      <c r="R33" s="3"/>
      <c r="S33" s="2"/>
      <c r="T33" s="2"/>
    </row>
    <row r="34" spans="1:20" ht="15.75" hidden="1">
      <c r="A34" s="24" t="s">
        <v>56</v>
      </c>
      <c r="B34" s="23" t="e">
        <f>B32+B33</f>
        <v>#REF!</v>
      </c>
      <c r="C34" s="23"/>
      <c r="D34" s="23" t="s">
        <v>55</v>
      </c>
      <c r="E34" s="26" t="s">
        <v>54</v>
      </c>
      <c r="F34" s="26" t="s">
        <v>53</v>
      </c>
      <c r="G34" s="23"/>
      <c r="H34" s="3" t="s">
        <v>14</v>
      </c>
      <c r="I34" s="13" t="s">
        <v>54</v>
      </c>
      <c r="J34" s="13" t="s">
        <v>53</v>
      </c>
      <c r="K34" s="3"/>
      <c r="L34" s="3" t="s">
        <v>52</v>
      </c>
      <c r="M34" s="3" t="e">
        <f>B22*Q30</f>
        <v>#REF!</v>
      </c>
      <c r="N34" s="3" t="e">
        <f>B22*R30</f>
        <v>#REF!</v>
      </c>
      <c r="O34" s="3"/>
      <c r="P34" s="3" t="s">
        <v>51</v>
      </c>
      <c r="Q34" s="3" t="e">
        <f>B22*Q31</f>
        <v>#REF!</v>
      </c>
      <c r="R34" s="3" t="e">
        <f>B22*R31</f>
        <v>#REF!</v>
      </c>
      <c r="S34" s="2"/>
      <c r="T34" s="2"/>
    </row>
    <row r="35" spans="1:20" ht="15.75" hidden="1">
      <c r="A35" s="24" t="s">
        <v>50</v>
      </c>
      <c r="B35" s="23" t="e">
        <f>SQRT(B34)</f>
        <v>#REF!</v>
      </c>
      <c r="C35" s="23"/>
      <c r="D35" s="24" t="s">
        <v>49</v>
      </c>
      <c r="E35" s="26" t="e">
        <f>IF(I29&gt;0,"+","-")</f>
        <v>#REF!</v>
      </c>
      <c r="F35" s="26"/>
      <c r="G35" s="23"/>
      <c r="H35" s="4" t="s">
        <v>49</v>
      </c>
      <c r="I35" s="3" t="e">
        <f>FIXED(ABS(I29),C93,TRUE)</f>
        <v>#REF!</v>
      </c>
      <c r="J35" s="3"/>
      <c r="K35" s="3"/>
      <c r="L35" s="3" t="s">
        <v>48</v>
      </c>
      <c r="M35" s="3" t="e">
        <f>B23*M30</f>
        <v>#REF!</v>
      </c>
      <c r="N35" s="3" t="e">
        <f>B23*N30</f>
        <v>#REF!</v>
      </c>
      <c r="O35" s="3"/>
      <c r="P35" s="3" t="s">
        <v>47</v>
      </c>
      <c r="Q35" s="3" t="e">
        <f>B23*M31</f>
        <v>#REF!</v>
      </c>
      <c r="R35" s="3" t="e">
        <f>B23*N31</f>
        <v>#REF!</v>
      </c>
      <c r="S35" s="2"/>
      <c r="T35" s="2"/>
    </row>
    <row r="36" spans="1:20" ht="15.75" hidden="1">
      <c r="A36" s="24" t="s">
        <v>46</v>
      </c>
      <c r="B36" s="23" t="e">
        <f>(-B31+B35)^(1/3)</f>
        <v>#REF!</v>
      </c>
      <c r="C36" s="23"/>
      <c r="D36" s="24" t="s">
        <v>45</v>
      </c>
      <c r="E36" s="26" t="e">
        <f>IF(I30&gt;0,"+","-")</f>
        <v>#REF!</v>
      </c>
      <c r="F36" s="26" t="e">
        <f>IF(J30&gt;0,"+","-")</f>
        <v>#REF!</v>
      </c>
      <c r="G36" s="23"/>
      <c r="H36" s="4" t="s">
        <v>45</v>
      </c>
      <c r="I36" s="3" t="e">
        <f>FIXED(ABS(I30),C93,TRUE)</f>
        <v>#REF!</v>
      </c>
      <c r="J36" s="3" t="e">
        <f>FIXED(ABS(J30),C93,TRUE)</f>
        <v>#REF!</v>
      </c>
      <c r="K36" s="3"/>
      <c r="L36" s="3" t="s">
        <v>44</v>
      </c>
      <c r="M36" s="3" t="e">
        <f>B24*I30</f>
        <v>#REF!</v>
      </c>
      <c r="N36" s="3" t="e">
        <f>B24*J30</f>
        <v>#REF!</v>
      </c>
      <c r="O36" s="3"/>
      <c r="P36" s="3" t="s">
        <v>43</v>
      </c>
      <c r="Q36" s="3" t="e">
        <f>B24*I31</f>
        <v>#REF!</v>
      </c>
      <c r="R36" s="3" t="e">
        <f>B24*J31</f>
        <v>#REF!</v>
      </c>
      <c r="S36" s="2"/>
      <c r="T36" s="2"/>
    </row>
    <row r="37" spans="1:20" hidden="1">
      <c r="A37" s="24" t="s">
        <v>42</v>
      </c>
      <c r="B37" s="23" t="e">
        <f>(-B31-B35)^(1/3)</f>
        <v>#REF!</v>
      </c>
      <c r="C37" s="23"/>
      <c r="D37" s="24" t="s">
        <v>41</v>
      </c>
      <c r="E37" s="26" t="e">
        <f>IF(I31&gt;0,"+","-")</f>
        <v>#REF!</v>
      </c>
      <c r="F37" s="26" t="e">
        <f>IF(J31&gt;0,"+","-")</f>
        <v>#REF!</v>
      </c>
      <c r="G37" s="23"/>
      <c r="H37" s="4" t="s">
        <v>41</v>
      </c>
      <c r="I37" s="3" t="e">
        <f>FIXED(ABS(I31),C93,TRUE)</f>
        <v>#REF!</v>
      </c>
      <c r="J37" s="3" t="e">
        <f>FIXED(ABS(J31),C93,TRUE)</f>
        <v>#REF!</v>
      </c>
      <c r="K37" s="3"/>
      <c r="L37" s="3" t="s">
        <v>40</v>
      </c>
      <c r="M37" s="3">
        <f>B25</f>
        <v>0</v>
      </c>
      <c r="N37" s="3"/>
      <c r="O37" s="3"/>
      <c r="P37" s="3" t="s">
        <v>40</v>
      </c>
      <c r="Q37" s="3">
        <f>B25</f>
        <v>0</v>
      </c>
      <c r="R37" s="3"/>
      <c r="S37" s="2"/>
      <c r="T37" s="2"/>
    </row>
    <row r="38" spans="1:20" ht="14.25" hidden="1">
      <c r="A38" s="24" t="s">
        <v>39</v>
      </c>
      <c r="B38" s="23" t="e">
        <f>B36+B37</f>
        <v>#REF!</v>
      </c>
      <c r="C38" s="23"/>
      <c r="D38" s="23"/>
      <c r="E38" s="23"/>
      <c r="F38" s="23"/>
      <c r="G38" s="23"/>
      <c r="H38" s="3"/>
      <c r="I38" s="3"/>
      <c r="J38" s="3"/>
      <c r="K38" s="3"/>
      <c r="L38" s="12" t="s">
        <v>38</v>
      </c>
      <c r="M38" s="5" t="e">
        <f>SUM(M34:M37)</f>
        <v>#REF!</v>
      </c>
      <c r="N38" s="5" t="e">
        <f>SUM(N34:N37)</f>
        <v>#REF!</v>
      </c>
      <c r="O38" s="3"/>
      <c r="P38" s="12" t="s">
        <v>37</v>
      </c>
      <c r="Q38" s="5" t="e">
        <f>SUM(Q34:Q37)</f>
        <v>#REF!</v>
      </c>
      <c r="R38" s="5" t="e">
        <f>SUM(R34:R37)</f>
        <v>#REF!</v>
      </c>
      <c r="S38" s="2"/>
      <c r="T38" s="2"/>
    </row>
    <row r="39" spans="1:20" hidden="1">
      <c r="A39" s="24" t="s">
        <v>36</v>
      </c>
      <c r="B39" s="23" t="e">
        <f>0.5*B38</f>
        <v>#REF!</v>
      </c>
      <c r="C39" s="23"/>
      <c r="D39" s="23"/>
      <c r="E39" s="23"/>
      <c r="F39" s="21" t="s">
        <v>35</v>
      </c>
      <c r="G39" s="2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2"/>
      <c r="T39" s="2"/>
    </row>
    <row r="40" spans="1:20" hidden="1">
      <c r="A40" s="24" t="s">
        <v>34</v>
      </c>
      <c r="B40" s="23" t="e">
        <f>0.5*(B36-B37)</f>
        <v>#REF!</v>
      </c>
      <c r="C40" s="23"/>
      <c r="D40" s="23"/>
      <c r="E40" s="23"/>
      <c r="F40" s="23" t="s">
        <v>33</v>
      </c>
      <c r="G40" s="23" t="e">
        <f>E35&amp;I35</f>
        <v>#REF!</v>
      </c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2"/>
      <c r="T40" s="2"/>
    </row>
    <row r="41" spans="1:20" hidden="1">
      <c r="A41" s="23"/>
      <c r="B41" s="23"/>
      <c r="C41" s="23"/>
      <c r="D41" s="23"/>
      <c r="E41" s="23"/>
      <c r="F41" s="23" t="s">
        <v>32</v>
      </c>
      <c r="G41" s="23" t="e">
        <f>E36&amp;I36&amp;F36&amp;J36&amp;"j"</f>
        <v>#REF!</v>
      </c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2"/>
      <c r="T41" s="2"/>
    </row>
    <row r="42" spans="1:20" hidden="1">
      <c r="A42" s="29"/>
      <c r="B42" s="29"/>
      <c r="C42" s="29"/>
      <c r="D42" s="29"/>
      <c r="E42" s="29"/>
      <c r="F42" s="29" t="s">
        <v>31</v>
      </c>
      <c r="G42" s="29" t="e">
        <f>E37&amp;I37&amp;F37&amp;J37&amp;"j"</f>
        <v>#REF!</v>
      </c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2"/>
      <c r="T42" s="2"/>
    </row>
    <row r="43" spans="1:20" ht="13.5" hidden="1" thickBot="1">
      <c r="A43" s="30"/>
      <c r="B43" s="30"/>
      <c r="C43" s="30"/>
      <c r="D43" s="30"/>
      <c r="E43" s="30"/>
      <c r="F43" s="30"/>
      <c r="G43" s="3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2"/>
      <c r="T43" s="2"/>
    </row>
    <row r="44" spans="1:20" hidden="1">
      <c r="A44" s="31" t="s">
        <v>30</v>
      </c>
      <c r="B44" s="32"/>
      <c r="C44" s="32"/>
      <c r="D44" s="32"/>
      <c r="E44" s="32"/>
      <c r="F44" s="32"/>
      <c r="G44" s="32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2"/>
      <c r="T44" s="2"/>
    </row>
    <row r="45" spans="1:20" ht="15.75" hidden="1">
      <c r="A45" s="23" t="s">
        <v>29</v>
      </c>
      <c r="B45" s="23"/>
      <c r="C45" s="23"/>
      <c r="D45" s="24" t="s">
        <v>28</v>
      </c>
      <c r="E45" s="23" t="e">
        <f>2*SQRT(B47)*COS(B52)</f>
        <v>#REF!</v>
      </c>
      <c r="F45" s="24" t="s">
        <v>2</v>
      </c>
      <c r="G45" s="23" t="e">
        <f>E45-(B23)/(3*B22)</f>
        <v>#REF!</v>
      </c>
      <c r="H45" s="3"/>
      <c r="I45" s="3"/>
      <c r="J45" s="3"/>
      <c r="K45" s="3"/>
      <c r="L45" s="5" t="s">
        <v>27</v>
      </c>
      <c r="M45" s="3"/>
      <c r="N45" s="3"/>
      <c r="O45" s="3"/>
      <c r="P45" s="3"/>
      <c r="Q45" s="3"/>
      <c r="R45" s="3"/>
      <c r="S45" s="2"/>
      <c r="T45" s="2"/>
    </row>
    <row r="46" spans="1:20" ht="15.75" hidden="1">
      <c r="A46" s="23" t="s">
        <v>26</v>
      </c>
      <c r="B46" s="23" t="e">
        <f>B31</f>
        <v>#REF!</v>
      </c>
      <c r="C46" s="23"/>
      <c r="D46" s="24" t="s">
        <v>25</v>
      </c>
      <c r="E46" s="23" t="e">
        <f>-2*SQRT(B47)*COS(B53)</f>
        <v>#REF!</v>
      </c>
      <c r="F46" s="24" t="s">
        <v>1</v>
      </c>
      <c r="G46" s="33" t="e">
        <f>E46-(B23)/(3*B22)</f>
        <v>#REF!</v>
      </c>
      <c r="H46" s="3"/>
      <c r="I46" s="3"/>
      <c r="J46" s="3"/>
      <c r="K46" s="3"/>
      <c r="L46" s="3" t="s">
        <v>24</v>
      </c>
      <c r="M46" s="8" t="e">
        <f>B22*G45^3+B23*G45^2+B24*G45+B25</f>
        <v>#REF!</v>
      </c>
      <c r="N46" s="3"/>
      <c r="O46" s="3"/>
      <c r="P46" s="3"/>
      <c r="Q46" s="3"/>
      <c r="R46" s="3"/>
      <c r="S46" s="2"/>
      <c r="T46" s="2"/>
    </row>
    <row r="47" spans="1:20" ht="15.75" hidden="1">
      <c r="A47" s="34" t="s">
        <v>23</v>
      </c>
      <c r="B47" s="23" t="e">
        <f>ABS(B28)/3</f>
        <v>#REF!</v>
      </c>
      <c r="C47" s="23"/>
      <c r="D47" s="24" t="s">
        <v>22</v>
      </c>
      <c r="E47" s="23" t="e">
        <f>-2*SQRT(B47)*COS(B54)</f>
        <v>#REF!</v>
      </c>
      <c r="F47" s="24" t="s">
        <v>0</v>
      </c>
      <c r="G47" s="23" t="e">
        <f>E47-(B23)/(3*B22)</f>
        <v>#REF!</v>
      </c>
      <c r="H47" s="3"/>
      <c r="I47" s="3"/>
      <c r="J47" s="3"/>
      <c r="K47" s="3"/>
      <c r="L47" s="3" t="s">
        <v>21</v>
      </c>
      <c r="M47" s="8" t="e">
        <f>B22*G46^3+B23*G46^2+B24*G46+B25</f>
        <v>#REF!</v>
      </c>
      <c r="N47" s="3"/>
      <c r="O47" s="3"/>
      <c r="P47" s="3"/>
      <c r="Q47" s="3"/>
      <c r="R47" s="3"/>
      <c r="S47" s="2"/>
      <c r="T47" s="2"/>
    </row>
    <row r="48" spans="1:20" ht="15.75" hidden="1">
      <c r="A48" s="34" t="s">
        <v>20</v>
      </c>
      <c r="B48" s="23" t="e">
        <f>B47^3</f>
        <v>#REF!</v>
      </c>
      <c r="C48" s="23"/>
      <c r="D48" s="23"/>
      <c r="E48" s="23"/>
      <c r="F48" s="23"/>
      <c r="G48" s="23"/>
      <c r="H48" s="3"/>
      <c r="I48" s="3"/>
      <c r="J48" s="3"/>
      <c r="K48" s="3"/>
      <c r="L48" s="3" t="s">
        <v>19</v>
      </c>
      <c r="M48" s="8" t="e">
        <f>B22*G47^3+B23*G47^2+B24*G47+B25</f>
        <v>#REF!</v>
      </c>
      <c r="N48" s="3"/>
      <c r="O48" s="3"/>
      <c r="P48" s="3"/>
      <c r="Q48" s="3"/>
      <c r="R48" s="3"/>
      <c r="S48" s="2"/>
      <c r="T48" s="2"/>
    </row>
    <row r="49" spans="1:20" ht="14.25" hidden="1">
      <c r="A49" s="23" t="s">
        <v>18</v>
      </c>
      <c r="B49" s="23" t="e">
        <f>SQRT(B48)</f>
        <v>#REF!</v>
      </c>
      <c r="C49" s="23"/>
      <c r="D49" s="25" t="s">
        <v>17</v>
      </c>
      <c r="E49" s="25"/>
      <c r="F49" s="25"/>
      <c r="G49" s="25"/>
      <c r="H49" s="7"/>
      <c r="I49" s="7"/>
      <c r="J49" s="7"/>
      <c r="K49" s="3"/>
      <c r="L49" s="3"/>
      <c r="M49" s="3"/>
      <c r="N49" s="3"/>
      <c r="O49" s="3"/>
      <c r="P49" s="3"/>
      <c r="Q49" s="3"/>
      <c r="R49" s="3"/>
      <c r="S49" s="2"/>
      <c r="T49" s="2"/>
    </row>
    <row r="50" spans="1:20" hidden="1">
      <c r="A50" s="35" t="s">
        <v>16</v>
      </c>
      <c r="B50" s="36" t="e">
        <f>ACOS(-B46/B49)</f>
        <v>#REF!</v>
      </c>
      <c r="C50" s="23"/>
      <c r="D50" s="23" t="s">
        <v>15</v>
      </c>
      <c r="E50" s="23"/>
      <c r="F50" s="23"/>
      <c r="G50" s="23" t="s">
        <v>14</v>
      </c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2"/>
      <c r="T50" s="2"/>
    </row>
    <row r="51" spans="1:20" ht="15.75" hidden="1">
      <c r="A51" s="23" t="s">
        <v>13</v>
      </c>
      <c r="B51" s="23">
        <f>RADIANS(60)</f>
        <v>1.0471975511965976</v>
      </c>
      <c r="C51" s="23"/>
      <c r="D51" s="24" t="s">
        <v>12</v>
      </c>
      <c r="E51" s="23" t="e">
        <f>IF(G45&gt;0,"+","-")</f>
        <v>#REF!</v>
      </c>
      <c r="F51" s="23"/>
      <c r="G51" s="24" t="s">
        <v>11</v>
      </c>
      <c r="H51" s="3" t="e">
        <f>FIXED(ABS(G45),$C$93,TRUE)</f>
        <v>#REF!</v>
      </c>
      <c r="I51" s="3"/>
      <c r="J51" s="3"/>
      <c r="K51" s="3"/>
      <c r="L51" s="3"/>
      <c r="M51" s="3"/>
      <c r="N51" s="3"/>
      <c r="O51" s="3"/>
      <c r="P51" s="3"/>
      <c r="Q51" s="3"/>
      <c r="R51" s="3"/>
      <c r="S51" s="2"/>
      <c r="T51" s="2"/>
    </row>
    <row r="52" spans="1:20" ht="15.75" hidden="1">
      <c r="A52" s="37" t="s">
        <v>10</v>
      </c>
      <c r="B52" s="23" t="e">
        <f>B50/3</f>
        <v>#REF!</v>
      </c>
      <c r="C52" s="23"/>
      <c r="D52" s="24" t="s">
        <v>9</v>
      </c>
      <c r="E52" s="23" t="e">
        <f>IF(G46&gt;0,"+","-")</f>
        <v>#REF!</v>
      </c>
      <c r="F52" s="23"/>
      <c r="G52" s="24" t="s">
        <v>8</v>
      </c>
      <c r="H52" s="3" t="e">
        <f>FIXED(ABS(G46),$C$93,TRUE)</f>
        <v>#REF!</v>
      </c>
      <c r="I52" s="3"/>
      <c r="J52" s="3"/>
      <c r="K52" s="3"/>
      <c r="L52" s="3"/>
      <c r="M52" s="3"/>
      <c r="N52" s="3"/>
      <c r="O52" s="3"/>
      <c r="P52" s="3"/>
      <c r="Q52" s="3"/>
      <c r="R52" s="3"/>
      <c r="S52" s="2"/>
      <c r="T52" s="2"/>
    </row>
    <row r="53" spans="1:20" ht="15.75" hidden="1">
      <c r="A53" s="35" t="s">
        <v>7</v>
      </c>
      <c r="B53" s="34" t="e">
        <f>(B50/3)-B51</f>
        <v>#REF!</v>
      </c>
      <c r="C53" s="23"/>
      <c r="D53" s="24" t="s">
        <v>6</v>
      </c>
      <c r="E53" s="23" t="e">
        <f>IF(G47&gt;0,"+","-")</f>
        <v>#REF!</v>
      </c>
      <c r="F53" s="23"/>
      <c r="G53" s="24" t="s">
        <v>5</v>
      </c>
      <c r="H53" s="3" t="e">
        <f>FIXED(ABS(G47),$C$93,TRUE)</f>
        <v>#REF!</v>
      </c>
      <c r="I53" s="3"/>
      <c r="J53" s="3"/>
      <c r="K53" s="3"/>
      <c r="L53" s="3"/>
      <c r="M53" s="3"/>
      <c r="N53" s="3"/>
      <c r="O53" s="3"/>
      <c r="P53" s="3"/>
      <c r="Q53" s="3"/>
      <c r="R53" s="3"/>
      <c r="S53" s="2"/>
      <c r="T53" s="2"/>
    </row>
    <row r="54" spans="1:20" ht="14.25" hidden="1">
      <c r="A54" s="35" t="s">
        <v>4</v>
      </c>
      <c r="B54" s="34" t="e">
        <f>(B50/3)+B51</f>
        <v>#REF!</v>
      </c>
      <c r="C54" s="23"/>
      <c r="D54" s="23"/>
      <c r="E54" s="23"/>
      <c r="F54" s="23"/>
      <c r="G54" s="2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2"/>
      <c r="T54" s="2"/>
    </row>
    <row r="55" spans="1:20" hidden="1">
      <c r="A55" s="23"/>
      <c r="B55" s="23"/>
      <c r="C55" s="23"/>
      <c r="D55" s="21" t="s">
        <v>3</v>
      </c>
      <c r="E55" s="23"/>
      <c r="F55" s="23"/>
      <c r="G55" s="2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2"/>
      <c r="T55" s="2"/>
    </row>
    <row r="56" spans="1:20" ht="15.75" hidden="1">
      <c r="A56" s="23"/>
      <c r="B56" s="23"/>
      <c r="C56" s="23"/>
      <c r="D56" s="24" t="s">
        <v>2</v>
      </c>
      <c r="E56" s="24" t="e">
        <f>E51&amp;H51</f>
        <v>#REF!</v>
      </c>
      <c r="F56" s="23"/>
      <c r="G56" s="2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2"/>
      <c r="T56" s="2"/>
    </row>
    <row r="57" spans="1:20" ht="15.75" hidden="1">
      <c r="A57" s="23"/>
      <c r="B57" s="23"/>
      <c r="C57" s="23"/>
      <c r="D57" s="24" t="s">
        <v>1</v>
      </c>
      <c r="E57" s="24" t="e">
        <f>E52&amp;H52</f>
        <v>#REF!</v>
      </c>
      <c r="F57" s="23"/>
      <c r="G57" s="2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2"/>
      <c r="T57" s="2"/>
    </row>
    <row r="58" spans="1:20" ht="15.75" hidden="1">
      <c r="A58" s="23"/>
      <c r="B58" s="23"/>
      <c r="C58" s="23"/>
      <c r="D58" s="24" t="s">
        <v>0</v>
      </c>
      <c r="E58" s="24" t="e">
        <f>E53&amp;H53</f>
        <v>#REF!</v>
      </c>
      <c r="F58" s="23"/>
      <c r="G58" s="2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2"/>
      <c r="T58" s="2"/>
    </row>
    <row r="59" spans="1:20" hidden="1"/>
    <row r="60" spans="1:20" hidden="1">
      <c r="A60" s="18"/>
      <c r="B60" s="18"/>
      <c r="C60" s="18"/>
      <c r="D60" s="18"/>
      <c r="E60" s="18"/>
      <c r="F60" s="18"/>
      <c r="G60" s="18"/>
    </row>
    <row r="61" spans="1:20" hidden="1">
      <c r="A61" s="18"/>
      <c r="B61" s="18"/>
      <c r="C61" s="18"/>
      <c r="D61" s="18"/>
      <c r="E61" s="18"/>
      <c r="F61" s="18"/>
      <c r="G61" s="18"/>
    </row>
    <row r="62" spans="1:20" hidden="1">
      <c r="A62" s="18"/>
      <c r="B62" s="18"/>
      <c r="C62" s="18"/>
      <c r="D62" s="18"/>
      <c r="E62" s="18"/>
      <c r="F62" s="18"/>
      <c r="G62" s="18"/>
    </row>
    <row r="63" spans="1:20" hidden="1">
      <c r="A63" s="18"/>
      <c r="B63" s="18"/>
      <c r="C63" s="18"/>
      <c r="D63" s="18"/>
      <c r="E63" s="18"/>
      <c r="F63" s="18"/>
      <c r="G63" s="18"/>
    </row>
    <row r="64" spans="1:20" hidden="1">
      <c r="A64" s="18"/>
      <c r="B64" s="18"/>
      <c r="C64" s="18"/>
      <c r="D64" s="18"/>
      <c r="E64" s="18"/>
      <c r="F64" s="18"/>
      <c r="G64" s="18"/>
    </row>
    <row r="65" spans="1:7" hidden="1">
      <c r="A65" s="18"/>
      <c r="B65" s="18"/>
      <c r="C65" s="18"/>
      <c r="D65" s="18"/>
      <c r="E65" s="18"/>
      <c r="F65" s="18"/>
      <c r="G65" s="18"/>
    </row>
    <row r="66" spans="1:7" hidden="1">
      <c r="A66" s="18"/>
      <c r="B66" s="18"/>
      <c r="C66" s="18"/>
      <c r="D66" s="18"/>
      <c r="E66" s="18"/>
      <c r="F66" s="18"/>
      <c r="G66" s="18"/>
    </row>
    <row r="67" spans="1:7" hidden="1">
      <c r="A67" s="18"/>
      <c r="B67" s="18"/>
      <c r="C67" s="18"/>
      <c r="D67" s="18"/>
      <c r="E67" s="18"/>
      <c r="F67" s="18"/>
      <c r="G67" s="18"/>
    </row>
    <row r="68" spans="1:7" hidden="1">
      <c r="A68" s="18"/>
      <c r="B68" s="18"/>
      <c r="C68" s="18"/>
      <c r="D68" s="18"/>
      <c r="E68" s="18"/>
      <c r="F68" s="18"/>
      <c r="G68" s="18"/>
    </row>
    <row r="69" spans="1:7" hidden="1">
      <c r="A69" s="18"/>
      <c r="B69" s="18"/>
      <c r="C69" s="18"/>
      <c r="D69" s="18"/>
      <c r="E69" s="18"/>
      <c r="F69" s="18"/>
      <c r="G69" s="18"/>
    </row>
    <row r="70" spans="1:7" hidden="1">
      <c r="A70" s="18"/>
      <c r="B70" s="18"/>
      <c r="C70" s="18"/>
      <c r="D70" s="18"/>
      <c r="E70" s="18"/>
      <c r="F70" s="18"/>
      <c r="G70" s="18"/>
    </row>
    <row r="71" spans="1:7" hidden="1">
      <c r="A71" s="18"/>
      <c r="B71" s="18"/>
      <c r="C71" s="18"/>
      <c r="D71" s="18"/>
      <c r="E71" s="18"/>
      <c r="F71" s="18"/>
      <c r="G71" s="18"/>
    </row>
    <row r="72" spans="1:7" hidden="1">
      <c r="A72" s="18"/>
      <c r="B72" s="18"/>
      <c r="C72" s="18"/>
      <c r="D72" s="18"/>
      <c r="E72" s="18"/>
      <c r="F72" s="18"/>
      <c r="G72" s="18"/>
    </row>
    <row r="73" spans="1:7" hidden="1">
      <c r="A73" s="18"/>
      <c r="B73" s="18"/>
      <c r="C73" s="18"/>
      <c r="D73" s="18"/>
      <c r="E73" s="18"/>
      <c r="F73" s="18"/>
      <c r="G73" s="18"/>
    </row>
    <row r="74" spans="1:7" hidden="1">
      <c r="A74" s="18"/>
      <c r="B74" s="18"/>
      <c r="C74" s="18"/>
      <c r="D74" s="18"/>
      <c r="E74" s="18"/>
      <c r="F74" s="18"/>
      <c r="G74" s="18"/>
    </row>
    <row r="75" spans="1:7" hidden="1">
      <c r="A75" s="18"/>
      <c r="B75" s="18"/>
      <c r="C75" s="18"/>
      <c r="D75" s="18"/>
      <c r="E75" s="18"/>
      <c r="F75" s="18"/>
      <c r="G75" s="18"/>
    </row>
    <row r="76" spans="1:7" hidden="1">
      <c r="A76" s="18"/>
      <c r="B76" s="18"/>
      <c r="C76" s="18"/>
      <c r="D76" s="18"/>
      <c r="E76" s="18"/>
      <c r="F76" s="18"/>
      <c r="G76" s="18"/>
    </row>
    <row r="77" spans="1:7" hidden="1">
      <c r="A77" s="18"/>
      <c r="B77" s="18"/>
      <c r="C77" s="18"/>
      <c r="D77" s="18"/>
      <c r="E77" s="18"/>
      <c r="F77" s="18"/>
      <c r="G77" s="18"/>
    </row>
    <row r="78" spans="1:7" hidden="1">
      <c r="A78" s="18"/>
      <c r="B78" s="18"/>
      <c r="C78" s="18"/>
      <c r="D78" s="18"/>
      <c r="E78" s="18"/>
      <c r="F78" s="18"/>
      <c r="G78" s="18"/>
    </row>
    <row r="79" spans="1:7" hidden="1">
      <c r="A79" s="18"/>
      <c r="B79" s="18"/>
      <c r="C79" s="18"/>
      <c r="D79" s="18"/>
      <c r="E79" s="18"/>
      <c r="F79" s="18"/>
      <c r="G79" s="18"/>
    </row>
    <row r="80" spans="1:7" hidden="1">
      <c r="A80" s="18"/>
      <c r="B80" s="18"/>
      <c r="C80" s="18"/>
      <c r="D80" s="18"/>
      <c r="E80" s="18"/>
      <c r="F80" s="18"/>
      <c r="G80" s="18"/>
    </row>
    <row r="81" spans="1:8" hidden="1">
      <c r="A81" s="18"/>
      <c r="B81" s="18"/>
      <c r="C81" s="18"/>
      <c r="D81" s="18"/>
      <c r="E81" s="18"/>
      <c r="F81" s="18"/>
      <c r="G81" s="18"/>
    </row>
    <row r="82" spans="1:8" hidden="1">
      <c r="A82" s="18"/>
      <c r="B82" s="18"/>
      <c r="C82" s="18"/>
      <c r="D82" s="18"/>
      <c r="E82" s="18"/>
      <c r="F82" s="18"/>
      <c r="G82" s="18"/>
    </row>
    <row r="83" spans="1:8" hidden="1">
      <c r="A83" s="18"/>
      <c r="B83" s="18"/>
      <c r="C83" s="18"/>
      <c r="D83" s="18"/>
      <c r="E83" s="18"/>
      <c r="F83" s="18"/>
      <c r="G83" s="18"/>
    </row>
    <row r="84" spans="1:8" hidden="1">
      <c r="A84" s="18"/>
      <c r="B84" s="18"/>
      <c r="C84" s="18"/>
      <c r="D84" s="18"/>
      <c r="E84" s="18"/>
      <c r="F84" s="18"/>
      <c r="G84" s="18"/>
    </row>
    <row r="85" spans="1:8">
      <c r="A85" s="18"/>
      <c r="B85" s="18"/>
      <c r="C85" s="18"/>
      <c r="D85" s="18"/>
      <c r="E85" s="18"/>
      <c r="F85" s="18"/>
      <c r="G85" s="18"/>
    </row>
    <row r="86" spans="1:8" ht="18">
      <c r="A86" s="88" t="s">
        <v>92</v>
      </c>
      <c r="B86" s="88"/>
      <c r="C86" s="88"/>
      <c r="D86" s="88"/>
      <c r="E86" s="88"/>
      <c r="F86" s="88"/>
      <c r="G86" s="88"/>
    </row>
    <row r="87" spans="1:8">
      <c r="A87" s="49"/>
      <c r="B87" s="49"/>
      <c r="C87" s="66"/>
      <c r="D87" s="49"/>
      <c r="E87" s="50"/>
      <c r="F87" s="50"/>
      <c r="G87" s="50"/>
      <c r="H87" s="19"/>
    </row>
    <row r="88" spans="1:8" ht="18.75">
      <c r="A88" s="81" t="s">
        <v>106</v>
      </c>
      <c r="B88" s="78">
        <v>0</v>
      </c>
      <c r="C88" s="67"/>
      <c r="D88" s="50"/>
      <c r="E88" s="73" t="s">
        <v>99</v>
      </c>
      <c r="F88" s="60">
        <f>(C4/C5)*C7</f>
        <v>2</v>
      </c>
      <c r="G88" s="48"/>
    </row>
    <row r="89" spans="1:8" ht="15.75">
      <c r="A89" s="74"/>
      <c r="B89" s="68"/>
      <c r="C89" s="69"/>
      <c r="D89" s="48"/>
      <c r="E89" s="48"/>
      <c r="F89" s="48"/>
      <c r="G89" s="48"/>
    </row>
    <row r="90" spans="1:8" ht="18.75">
      <c r="A90" s="83" t="s">
        <v>107</v>
      </c>
      <c r="B90" s="78">
        <v>0</v>
      </c>
      <c r="C90" s="69"/>
      <c r="D90" s="48"/>
      <c r="E90" s="48"/>
      <c r="F90" s="48"/>
      <c r="G90" s="48"/>
    </row>
    <row r="91" spans="1:8">
      <c r="A91" s="68"/>
      <c r="B91" s="68"/>
      <c r="C91" s="69"/>
      <c r="D91" s="48"/>
      <c r="E91" s="48"/>
      <c r="F91" s="48"/>
      <c r="G91" s="48"/>
    </row>
    <row r="92" spans="1:8">
      <c r="A92" s="49"/>
      <c r="B92" s="50"/>
      <c r="C92" s="70"/>
      <c r="D92" s="48"/>
      <c r="E92" s="48"/>
      <c r="F92" s="48"/>
      <c r="G92" s="48"/>
    </row>
    <row r="93" spans="1:8">
      <c r="A93" s="50"/>
      <c r="B93" s="50"/>
      <c r="C93" s="50"/>
      <c r="D93" s="50"/>
      <c r="E93" s="48"/>
      <c r="F93" s="50"/>
      <c r="G93" s="50"/>
    </row>
    <row r="94" spans="1:8">
      <c r="A94" s="51"/>
      <c r="B94" s="71"/>
      <c r="C94" s="51"/>
      <c r="D94" s="48"/>
      <c r="E94" s="48"/>
      <c r="F94" s="48"/>
      <c r="G94" s="48"/>
    </row>
    <row r="95" spans="1:8">
      <c r="A95" s="51"/>
      <c r="B95" s="71"/>
      <c r="C95" s="72"/>
      <c r="D95" s="53"/>
      <c r="E95" s="48"/>
      <c r="F95" s="48"/>
      <c r="G95" s="48"/>
    </row>
    <row r="96" spans="1:8" ht="15">
      <c r="A96" s="52"/>
      <c r="B96" s="54"/>
      <c r="C96" s="53"/>
      <c r="D96" s="53"/>
      <c r="E96" s="48"/>
      <c r="F96" s="48"/>
      <c r="G96" s="48"/>
    </row>
    <row r="97" spans="1:7" ht="15" customHeight="1">
      <c r="A97" s="89" t="s">
        <v>93</v>
      </c>
      <c r="B97" s="89"/>
      <c r="C97" s="89"/>
      <c r="D97" s="89"/>
      <c r="E97" s="89"/>
      <c r="F97" s="89"/>
      <c r="G97" s="89"/>
    </row>
    <row r="98" spans="1:7" ht="15">
      <c r="A98" s="56"/>
      <c r="B98" s="58"/>
      <c r="C98" s="57"/>
      <c r="D98" s="57"/>
      <c r="E98" s="55"/>
      <c r="F98" s="55"/>
      <c r="G98" s="55"/>
    </row>
    <row r="99" spans="1:7" ht="18.75">
      <c r="A99" s="82" t="s">
        <v>106</v>
      </c>
      <c r="B99" s="79">
        <f>C11*(C14 ^2)*((1/C4)-(1/C5))*101.325</f>
        <v>131.30159839156633</v>
      </c>
      <c r="C99" s="55"/>
      <c r="D99" s="55"/>
      <c r="E99" s="75" t="s">
        <v>100</v>
      </c>
      <c r="F99" s="60">
        <f>((C14*C8*C6)/(C5-C14*C12))-(C11*C14^2)/(C5^2)</f>
        <v>1.9932697099419734</v>
      </c>
      <c r="G99" s="55"/>
    </row>
    <row r="100" spans="1:7" ht="15">
      <c r="A100" s="76"/>
      <c r="B100" s="59"/>
      <c r="C100" s="55"/>
      <c r="D100" s="55"/>
      <c r="E100" s="55"/>
      <c r="F100" s="55"/>
      <c r="G100" s="55"/>
    </row>
    <row r="101" spans="1:7" ht="18.75">
      <c r="A101" s="82" t="s">
        <v>108</v>
      </c>
      <c r="B101" s="80">
        <f>C11*(C14 ^2)*((1/C4)-(1/C5))*101.325</f>
        <v>131.30159839156633</v>
      </c>
      <c r="C101" s="90"/>
      <c r="D101" s="91"/>
      <c r="E101" s="91"/>
      <c r="F101" s="91"/>
      <c r="G101" s="55"/>
    </row>
    <row r="102" spans="1:7" ht="15">
      <c r="A102" s="55"/>
      <c r="B102" s="58"/>
      <c r="C102" s="91"/>
      <c r="D102" s="91"/>
      <c r="E102" s="91"/>
      <c r="F102" s="91"/>
      <c r="G102" s="55"/>
    </row>
    <row r="103" spans="1:7" ht="15">
      <c r="A103" s="55"/>
      <c r="B103" s="85">
        <f>C11*(C14 ^2)*((1/C4)-(1/C5))</f>
        <v>1.2958460240963861</v>
      </c>
      <c r="C103" s="91"/>
      <c r="D103" s="91"/>
      <c r="E103" s="91"/>
      <c r="F103" s="91"/>
      <c r="G103" s="55"/>
    </row>
    <row r="104" spans="1:7">
      <c r="A104" s="55"/>
      <c r="B104" s="55"/>
      <c r="C104" s="55"/>
      <c r="D104" s="55"/>
      <c r="E104" s="55"/>
      <c r="F104" s="55"/>
      <c r="G104" s="55"/>
    </row>
    <row r="106" spans="1:7">
      <c r="B106" s="92" t="s">
        <v>85</v>
      </c>
      <c r="C106" s="92"/>
      <c r="D106" s="92"/>
      <c r="E106" s="92"/>
      <c r="F106" s="92"/>
    </row>
    <row r="108" spans="1:7">
      <c r="B108" s="87" t="s">
        <v>86</v>
      </c>
      <c r="C108" s="87"/>
      <c r="D108" s="87"/>
      <c r="E108" s="87"/>
      <c r="F108" s="87"/>
    </row>
  </sheetData>
  <sheetProtection algorithmName="SHA-512" hashValue="q7PVIMVzXHAT/moa6GKfaVflrW0UNwojbelsmsfMGFmaJkvZtN1k5awZb7IkbKul70f82Xpj7q2VTdJ1vjdh7w==" saltValue="k+QwIZieRuWGHGRzngsdxw==" spinCount="100000" sheet="1" selectLockedCells="1"/>
  <mergeCells count="7">
    <mergeCell ref="B108:F108"/>
    <mergeCell ref="A86:G86"/>
    <mergeCell ref="A97:G97"/>
    <mergeCell ref="C101:F101"/>
    <mergeCell ref="C102:F102"/>
    <mergeCell ref="C103:F103"/>
    <mergeCell ref="B106:F106"/>
  </mergeCells>
  <pageMargins left="0.75" right="0.75" top="1" bottom="1" header="0.5" footer="0.5"/>
  <pageSetup paperSize="9" orientation="portrait" horizontalDpi="150" verticalDpi="150" r:id="rId1"/>
  <headerFooter alignWithMargins="0"/>
  <customProperties>
    <customPr name="SSC_SHEET_GUID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0E5425-5144-4157-B8F6-A7BB7CCB18BB}">
  <dimension ref="A1:T108"/>
  <sheetViews>
    <sheetView showGridLines="0" workbookViewId="0">
      <selection activeCell="C4" sqref="C4"/>
    </sheetView>
  </sheetViews>
  <sheetFormatPr baseColWidth="10" defaultColWidth="0" defaultRowHeight="12.75"/>
  <cols>
    <col min="1" max="1" width="12.5703125" style="1" customWidth="1"/>
    <col min="2" max="2" width="11.85546875" style="1" customWidth="1"/>
    <col min="3" max="3" width="13" style="1" customWidth="1"/>
    <col min="4" max="4" width="14" style="1" customWidth="1"/>
    <col min="5" max="5" width="9.5703125" style="1" customWidth="1"/>
    <col min="6" max="6" width="10.85546875" style="1" customWidth="1"/>
    <col min="7" max="7" width="25" style="1" customWidth="1"/>
    <col min="8" max="16384" width="9.140625" style="1" hidden="1"/>
  </cols>
  <sheetData>
    <row r="1" spans="1:20" ht="18">
      <c r="A1" s="39" t="s">
        <v>126</v>
      </c>
      <c r="B1" s="39"/>
      <c r="C1" s="39"/>
      <c r="D1" s="39"/>
      <c r="E1" s="39"/>
      <c r="F1" s="40"/>
      <c r="G1" s="38"/>
      <c r="H1" s="17"/>
      <c r="I1" s="17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>
      <c r="A2" s="20" t="s">
        <v>79</v>
      </c>
      <c r="B2" s="20"/>
      <c r="C2" s="20"/>
      <c r="D2" s="20"/>
      <c r="E2" s="45"/>
      <c r="H2" s="19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4.25">
      <c r="A4" s="43" t="s">
        <v>97</v>
      </c>
      <c r="B4" s="43"/>
      <c r="C4" s="63">
        <v>50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4.25">
      <c r="A5" s="41" t="s">
        <v>101</v>
      </c>
      <c r="C5" s="61">
        <v>100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>
      <c r="A6" s="65" t="s">
        <v>90</v>
      </c>
      <c r="B6" s="47"/>
      <c r="C6" s="62">
        <v>250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14.25">
      <c r="A7" s="43" t="s">
        <v>98</v>
      </c>
      <c r="C7" s="61">
        <v>4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>
      <c r="A8" s="41" t="s">
        <v>81</v>
      </c>
      <c r="C8" s="61">
        <v>8.2000000000000003E-2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>
      <c r="A9" s="41" t="s">
        <v>84</v>
      </c>
      <c r="C9" s="62">
        <v>154.6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>
      <c r="A10" s="41" t="s">
        <v>83</v>
      </c>
      <c r="B10" s="43"/>
      <c r="C10" s="63">
        <v>49.8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ht="14.25">
      <c r="A11" s="43" t="s">
        <v>87</v>
      </c>
      <c r="B11" s="43"/>
      <c r="C11" s="46">
        <f>((27/64)*(C8^2)*(C9^2))/(C10)</f>
        <v>1.3614482290662653</v>
      </c>
      <c r="D11" s="4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ht="14.25">
      <c r="A12" s="43" t="s">
        <v>88</v>
      </c>
      <c r="B12" s="43"/>
      <c r="C12" s="46">
        <f>(1/8)*(C8*C9)/(C10)</f>
        <v>3.1820281124497994E-2</v>
      </c>
      <c r="D12" s="44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>
      <c r="A14" s="41" t="s">
        <v>91</v>
      </c>
      <c r="C14" s="60">
        <f>(C7*C4)/(C8*C6)</f>
        <v>9.7560975609756095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>
      <c r="A15" s="49"/>
      <c r="B15" s="50"/>
      <c r="C15" s="50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0" hidden="1"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hidden="1"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hidden="1"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hidden="1"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hidden="1">
      <c r="A20" s="2"/>
      <c r="B20" s="2"/>
      <c r="C20" s="2"/>
      <c r="D20" s="2"/>
      <c r="E20" s="2"/>
      <c r="F20" s="2"/>
      <c r="G20" s="2"/>
      <c r="H20" s="16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hidden="1">
      <c r="A21" s="21" t="s">
        <v>78</v>
      </c>
      <c r="B21" s="22"/>
      <c r="C21" s="22"/>
      <c r="D21" s="22"/>
      <c r="E21" s="23"/>
      <c r="F21" s="23"/>
      <c r="G21" s="2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2"/>
      <c r="T21" s="2"/>
    </row>
    <row r="22" spans="1:20" hidden="1">
      <c r="A22" s="24" t="s">
        <v>77</v>
      </c>
      <c r="B22" s="23" t="e">
        <f>#REF!</f>
        <v>#REF!</v>
      </c>
      <c r="C22" s="23"/>
      <c r="D22" s="23"/>
      <c r="E22" s="23"/>
      <c r="F22" s="23"/>
      <c r="G22" s="2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2"/>
      <c r="T22" s="2"/>
    </row>
    <row r="23" spans="1:20" hidden="1">
      <c r="A23" s="24" t="s">
        <v>76</v>
      </c>
      <c r="B23" s="23">
        <f>C90</f>
        <v>0</v>
      </c>
      <c r="C23" s="23"/>
      <c r="D23" s="23"/>
      <c r="E23" s="23"/>
      <c r="F23" s="23"/>
      <c r="G23" s="2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2"/>
      <c r="T23" s="2"/>
    </row>
    <row r="24" spans="1:20" hidden="1">
      <c r="A24" s="24" t="s">
        <v>75</v>
      </c>
      <c r="B24" s="23">
        <f>C91</f>
        <v>0</v>
      </c>
      <c r="C24" s="23"/>
      <c r="D24" s="23"/>
      <c r="E24" s="23"/>
      <c r="F24" s="23"/>
      <c r="G24" s="2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2"/>
      <c r="T24" s="2"/>
    </row>
    <row r="25" spans="1:20" hidden="1">
      <c r="A25" s="24" t="s">
        <v>56</v>
      </c>
      <c r="B25" s="23">
        <f>C92</f>
        <v>0</v>
      </c>
      <c r="C25" s="23"/>
      <c r="D25" s="23"/>
      <c r="E25" s="23"/>
      <c r="F25" s="23"/>
      <c r="G25" s="2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2"/>
      <c r="T25" s="2"/>
    </row>
    <row r="26" spans="1:20" hidden="1">
      <c r="A26" s="25" t="s">
        <v>74</v>
      </c>
      <c r="B26" s="23"/>
      <c r="C26" s="23"/>
      <c r="D26" s="23"/>
      <c r="E26" s="23"/>
      <c r="F26" s="23"/>
      <c r="G26" s="2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2"/>
      <c r="T26" s="2"/>
    </row>
    <row r="27" spans="1:20" hidden="1">
      <c r="A27" s="23" t="s">
        <v>29</v>
      </c>
      <c r="B27" s="23"/>
      <c r="C27" s="23"/>
      <c r="D27" s="23"/>
      <c r="E27" s="23"/>
      <c r="F27" s="23"/>
      <c r="G27" s="2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2"/>
      <c r="T27" s="2"/>
    </row>
    <row r="28" spans="1:20" hidden="1">
      <c r="A28" s="24" t="s">
        <v>73</v>
      </c>
      <c r="B28" s="23" t="e">
        <f>+(B24/B22)-((B23^2)/(3*B22^2))</f>
        <v>#REF!</v>
      </c>
      <c r="C28" s="23"/>
      <c r="D28" s="23"/>
      <c r="E28" s="26" t="s">
        <v>54</v>
      </c>
      <c r="F28" s="26" t="s">
        <v>53</v>
      </c>
      <c r="G28" s="23"/>
      <c r="H28" s="15"/>
      <c r="I28" s="13" t="s">
        <v>54</v>
      </c>
      <c r="J28" s="13" t="s">
        <v>53</v>
      </c>
      <c r="K28" s="3"/>
      <c r="L28" s="5" t="s">
        <v>72</v>
      </c>
      <c r="M28" s="3"/>
      <c r="N28" s="3"/>
      <c r="O28" s="3"/>
      <c r="P28" s="3"/>
      <c r="Q28" s="3"/>
      <c r="R28" s="3"/>
      <c r="S28" s="2"/>
      <c r="T28" s="2"/>
    </row>
    <row r="29" spans="1:20" hidden="1">
      <c r="A29" s="24" t="s">
        <v>71</v>
      </c>
      <c r="B29" s="23" t="e">
        <f>((2*B23^3)/(27*B22^3))-((B23*B24)/(3*B22^2))+(B25/B22)</f>
        <v>#REF!</v>
      </c>
      <c r="C29" s="23"/>
      <c r="D29" s="24" t="s">
        <v>70</v>
      </c>
      <c r="E29" s="23" t="e">
        <f>B38</f>
        <v>#REF!</v>
      </c>
      <c r="F29" s="23"/>
      <c r="G29" s="26" t="s">
        <v>64</v>
      </c>
      <c r="H29" s="4" t="s">
        <v>33</v>
      </c>
      <c r="I29" s="3" t="e">
        <f>E29-((B23)/(3*B22))</f>
        <v>#REF!</v>
      </c>
      <c r="J29" s="3"/>
      <c r="K29" s="3"/>
      <c r="L29" s="3"/>
      <c r="M29" s="3"/>
      <c r="N29" s="3"/>
      <c r="O29" s="3"/>
      <c r="P29" s="3"/>
      <c r="Q29" s="3"/>
      <c r="R29" s="3"/>
      <c r="S29" s="2"/>
      <c r="T29" s="2"/>
    </row>
    <row r="30" spans="1:20" ht="15.75" hidden="1">
      <c r="A30" s="24" t="s">
        <v>69</v>
      </c>
      <c r="B30" s="23" t="e">
        <f>B28/3</f>
        <v>#REF!</v>
      </c>
      <c r="C30" s="23"/>
      <c r="D30" s="24" t="s">
        <v>68</v>
      </c>
      <c r="E30" s="27" t="e">
        <f>-B39</f>
        <v>#REF!</v>
      </c>
      <c r="F30" s="23" t="e">
        <f>SQRT(3)*B40</f>
        <v>#REF!</v>
      </c>
      <c r="G30" s="26" t="s">
        <v>64</v>
      </c>
      <c r="H30" s="4" t="s">
        <v>32</v>
      </c>
      <c r="I30" s="6" t="e">
        <f>E30-((B23)/(3*B22))</f>
        <v>#REF!</v>
      </c>
      <c r="J30" s="3" t="e">
        <f>F30</f>
        <v>#REF!</v>
      </c>
      <c r="K30" s="3"/>
      <c r="L30" s="3" t="s">
        <v>67</v>
      </c>
      <c r="M30" s="3" t="e">
        <f>I30^2-J30^2</f>
        <v>#REF!</v>
      </c>
      <c r="N30" s="3" t="e">
        <f>2*I30*J30</f>
        <v>#REF!</v>
      </c>
      <c r="O30" s="3"/>
      <c r="P30" s="3" t="s">
        <v>66</v>
      </c>
      <c r="Q30" s="3" t="e">
        <f>I30^3-3*I30*J30^2</f>
        <v>#REF!</v>
      </c>
      <c r="R30" s="3" t="e">
        <f>3*I30^2*J30-J30^3</f>
        <v>#REF!</v>
      </c>
      <c r="S30" s="2"/>
      <c r="T30" s="2"/>
    </row>
    <row r="31" spans="1:20" ht="15.75" hidden="1">
      <c r="A31" s="24" t="s">
        <v>26</v>
      </c>
      <c r="B31" s="23" t="e">
        <f>B29/2</f>
        <v>#REF!</v>
      </c>
      <c r="C31" s="23"/>
      <c r="D31" s="24" t="s">
        <v>65</v>
      </c>
      <c r="E31" s="23" t="e">
        <f>-B39</f>
        <v>#REF!</v>
      </c>
      <c r="F31" s="23" t="e">
        <f>-SQRT(3)*B40</f>
        <v>#REF!</v>
      </c>
      <c r="G31" s="26" t="s">
        <v>64</v>
      </c>
      <c r="H31" s="4" t="s">
        <v>31</v>
      </c>
      <c r="I31" s="6" t="e">
        <f>E31-((B23)/(3*B22))</f>
        <v>#REF!</v>
      </c>
      <c r="J31" s="3" t="e">
        <f>F31</f>
        <v>#REF!</v>
      </c>
      <c r="K31" s="3"/>
      <c r="L31" s="3" t="s">
        <v>63</v>
      </c>
      <c r="M31" s="3" t="e">
        <f>I31^2-J31^2</f>
        <v>#REF!</v>
      </c>
      <c r="N31" s="3" t="e">
        <f>2*I31*J31</f>
        <v>#REF!</v>
      </c>
      <c r="O31" s="3"/>
      <c r="P31" s="3" t="s">
        <v>62</v>
      </c>
      <c r="Q31" s="3" t="e">
        <f>I31^3-3*I31*J31^2</f>
        <v>#REF!</v>
      </c>
      <c r="R31" s="3" t="e">
        <f>3*I31^2*J31-J31^3</f>
        <v>#REF!</v>
      </c>
      <c r="S31" s="2"/>
      <c r="T31" s="2"/>
    </row>
    <row r="32" spans="1:20" ht="14.25" hidden="1">
      <c r="A32" s="24" t="s">
        <v>61</v>
      </c>
      <c r="B32" s="23" t="e">
        <f>B30^3</f>
        <v>#REF!</v>
      </c>
      <c r="C32" s="23"/>
      <c r="D32" s="23"/>
      <c r="E32" s="23"/>
      <c r="F32" s="23"/>
      <c r="G32" s="23"/>
      <c r="H32" s="3"/>
      <c r="I32" s="3"/>
      <c r="J32" s="3"/>
      <c r="K32" s="3"/>
      <c r="L32" s="5" t="s">
        <v>60</v>
      </c>
      <c r="M32" s="3"/>
      <c r="N32" s="3"/>
      <c r="O32" s="3"/>
      <c r="P32" s="3"/>
      <c r="Q32" s="3"/>
      <c r="R32" s="3"/>
      <c r="S32" s="2"/>
      <c r="T32" s="2"/>
    </row>
    <row r="33" spans="1:20" ht="15" hidden="1">
      <c r="A33" s="24" t="s">
        <v>59</v>
      </c>
      <c r="B33" s="23" t="e">
        <f>B31^2</f>
        <v>#REF!</v>
      </c>
      <c r="C33" s="23"/>
      <c r="D33" s="25" t="s">
        <v>58</v>
      </c>
      <c r="E33" s="28"/>
      <c r="F33" s="28"/>
      <c r="G33" s="28"/>
      <c r="H33" s="14"/>
      <c r="I33" s="14"/>
      <c r="J33" s="14"/>
      <c r="K33" s="3"/>
      <c r="L33" s="12" t="s">
        <v>57</v>
      </c>
      <c r="M33" s="5" t="e">
        <f>B22*I29^3+B23*I29^2+B24*I29+B25</f>
        <v>#REF!</v>
      </c>
      <c r="N33" s="3"/>
      <c r="O33" s="3"/>
      <c r="P33" s="3"/>
      <c r="Q33" s="3"/>
      <c r="R33" s="3"/>
      <c r="S33" s="2"/>
      <c r="T33" s="2"/>
    </row>
    <row r="34" spans="1:20" ht="15.75" hidden="1">
      <c r="A34" s="24" t="s">
        <v>56</v>
      </c>
      <c r="B34" s="23" t="e">
        <f>B32+B33</f>
        <v>#REF!</v>
      </c>
      <c r="C34" s="23"/>
      <c r="D34" s="23" t="s">
        <v>55</v>
      </c>
      <c r="E34" s="26" t="s">
        <v>54</v>
      </c>
      <c r="F34" s="26" t="s">
        <v>53</v>
      </c>
      <c r="G34" s="23"/>
      <c r="H34" s="3" t="s">
        <v>14</v>
      </c>
      <c r="I34" s="13" t="s">
        <v>54</v>
      </c>
      <c r="J34" s="13" t="s">
        <v>53</v>
      </c>
      <c r="K34" s="3"/>
      <c r="L34" s="3" t="s">
        <v>52</v>
      </c>
      <c r="M34" s="3" t="e">
        <f>B22*Q30</f>
        <v>#REF!</v>
      </c>
      <c r="N34" s="3" t="e">
        <f>B22*R30</f>
        <v>#REF!</v>
      </c>
      <c r="O34" s="3"/>
      <c r="P34" s="3" t="s">
        <v>51</v>
      </c>
      <c r="Q34" s="3" t="e">
        <f>B22*Q31</f>
        <v>#REF!</v>
      </c>
      <c r="R34" s="3" t="e">
        <f>B22*R31</f>
        <v>#REF!</v>
      </c>
      <c r="S34" s="2"/>
      <c r="T34" s="2"/>
    </row>
    <row r="35" spans="1:20" ht="15.75" hidden="1">
      <c r="A35" s="24" t="s">
        <v>50</v>
      </c>
      <c r="B35" s="23" t="e">
        <f>SQRT(B34)</f>
        <v>#REF!</v>
      </c>
      <c r="C35" s="23"/>
      <c r="D35" s="24" t="s">
        <v>49</v>
      </c>
      <c r="E35" s="26" t="e">
        <f>IF(I29&gt;0,"+","-")</f>
        <v>#REF!</v>
      </c>
      <c r="F35" s="26"/>
      <c r="G35" s="23"/>
      <c r="H35" s="4" t="s">
        <v>49</v>
      </c>
      <c r="I35" s="3" t="e">
        <f>FIXED(ABS(I29),C93,TRUE)</f>
        <v>#REF!</v>
      </c>
      <c r="J35" s="3"/>
      <c r="K35" s="3"/>
      <c r="L35" s="3" t="s">
        <v>48</v>
      </c>
      <c r="M35" s="3" t="e">
        <f>B23*M30</f>
        <v>#REF!</v>
      </c>
      <c r="N35" s="3" t="e">
        <f>B23*N30</f>
        <v>#REF!</v>
      </c>
      <c r="O35" s="3"/>
      <c r="P35" s="3" t="s">
        <v>47</v>
      </c>
      <c r="Q35" s="3" t="e">
        <f>B23*M31</f>
        <v>#REF!</v>
      </c>
      <c r="R35" s="3" t="e">
        <f>B23*N31</f>
        <v>#REF!</v>
      </c>
      <c r="S35" s="2"/>
      <c r="T35" s="2"/>
    </row>
    <row r="36" spans="1:20" ht="15.75" hidden="1">
      <c r="A36" s="24" t="s">
        <v>46</v>
      </c>
      <c r="B36" s="23" t="e">
        <f>(-B31+B35)^(1/3)</f>
        <v>#REF!</v>
      </c>
      <c r="C36" s="23"/>
      <c r="D36" s="24" t="s">
        <v>45</v>
      </c>
      <c r="E36" s="26" t="e">
        <f>IF(I30&gt;0,"+","-")</f>
        <v>#REF!</v>
      </c>
      <c r="F36" s="26" t="e">
        <f>IF(J30&gt;0,"+","-")</f>
        <v>#REF!</v>
      </c>
      <c r="G36" s="23"/>
      <c r="H36" s="4" t="s">
        <v>45</v>
      </c>
      <c r="I36" s="3" t="e">
        <f>FIXED(ABS(I30),C93,TRUE)</f>
        <v>#REF!</v>
      </c>
      <c r="J36" s="3" t="e">
        <f>FIXED(ABS(J30),C93,TRUE)</f>
        <v>#REF!</v>
      </c>
      <c r="K36" s="3"/>
      <c r="L36" s="3" t="s">
        <v>44</v>
      </c>
      <c r="M36" s="3" t="e">
        <f>B24*I30</f>
        <v>#REF!</v>
      </c>
      <c r="N36" s="3" t="e">
        <f>B24*J30</f>
        <v>#REF!</v>
      </c>
      <c r="O36" s="3"/>
      <c r="P36" s="3" t="s">
        <v>43</v>
      </c>
      <c r="Q36" s="3" t="e">
        <f>B24*I31</f>
        <v>#REF!</v>
      </c>
      <c r="R36" s="3" t="e">
        <f>B24*J31</f>
        <v>#REF!</v>
      </c>
      <c r="S36" s="2"/>
      <c r="T36" s="2"/>
    </row>
    <row r="37" spans="1:20" hidden="1">
      <c r="A37" s="24" t="s">
        <v>42</v>
      </c>
      <c r="B37" s="23" t="e">
        <f>(-B31-B35)^(1/3)</f>
        <v>#REF!</v>
      </c>
      <c r="C37" s="23"/>
      <c r="D37" s="24" t="s">
        <v>41</v>
      </c>
      <c r="E37" s="26" t="e">
        <f>IF(I31&gt;0,"+","-")</f>
        <v>#REF!</v>
      </c>
      <c r="F37" s="26" t="e">
        <f>IF(J31&gt;0,"+","-")</f>
        <v>#REF!</v>
      </c>
      <c r="G37" s="23"/>
      <c r="H37" s="4" t="s">
        <v>41</v>
      </c>
      <c r="I37" s="3" t="e">
        <f>FIXED(ABS(I31),C93,TRUE)</f>
        <v>#REF!</v>
      </c>
      <c r="J37" s="3" t="e">
        <f>FIXED(ABS(J31),C93,TRUE)</f>
        <v>#REF!</v>
      </c>
      <c r="K37" s="3"/>
      <c r="L37" s="3" t="s">
        <v>40</v>
      </c>
      <c r="M37" s="3">
        <f>B25</f>
        <v>0</v>
      </c>
      <c r="N37" s="3"/>
      <c r="O37" s="3"/>
      <c r="P37" s="3" t="s">
        <v>40</v>
      </c>
      <c r="Q37" s="3">
        <f>B25</f>
        <v>0</v>
      </c>
      <c r="R37" s="3"/>
      <c r="S37" s="2"/>
      <c r="T37" s="2"/>
    </row>
    <row r="38" spans="1:20" ht="14.25" hidden="1">
      <c r="A38" s="24" t="s">
        <v>39</v>
      </c>
      <c r="B38" s="23" t="e">
        <f>B36+B37</f>
        <v>#REF!</v>
      </c>
      <c r="C38" s="23"/>
      <c r="D38" s="23"/>
      <c r="E38" s="23"/>
      <c r="F38" s="23"/>
      <c r="G38" s="23"/>
      <c r="H38" s="3"/>
      <c r="I38" s="3"/>
      <c r="J38" s="3"/>
      <c r="K38" s="3"/>
      <c r="L38" s="12" t="s">
        <v>38</v>
      </c>
      <c r="M38" s="5" t="e">
        <f>SUM(M34:M37)</f>
        <v>#REF!</v>
      </c>
      <c r="N38" s="5" t="e">
        <f>SUM(N34:N37)</f>
        <v>#REF!</v>
      </c>
      <c r="O38" s="3"/>
      <c r="P38" s="12" t="s">
        <v>37</v>
      </c>
      <c r="Q38" s="5" t="e">
        <f>SUM(Q34:Q37)</f>
        <v>#REF!</v>
      </c>
      <c r="R38" s="5" t="e">
        <f>SUM(R34:R37)</f>
        <v>#REF!</v>
      </c>
      <c r="S38" s="2"/>
      <c r="T38" s="2"/>
    </row>
    <row r="39" spans="1:20" hidden="1">
      <c r="A39" s="24" t="s">
        <v>36</v>
      </c>
      <c r="B39" s="23" t="e">
        <f>0.5*B38</f>
        <v>#REF!</v>
      </c>
      <c r="C39" s="23"/>
      <c r="D39" s="23"/>
      <c r="E39" s="23"/>
      <c r="F39" s="21" t="s">
        <v>35</v>
      </c>
      <c r="G39" s="2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2"/>
      <c r="T39" s="2"/>
    </row>
    <row r="40" spans="1:20" hidden="1">
      <c r="A40" s="24" t="s">
        <v>34</v>
      </c>
      <c r="B40" s="23" t="e">
        <f>0.5*(B36-B37)</f>
        <v>#REF!</v>
      </c>
      <c r="C40" s="23"/>
      <c r="D40" s="23"/>
      <c r="E40" s="23"/>
      <c r="F40" s="23" t="s">
        <v>33</v>
      </c>
      <c r="G40" s="23" t="e">
        <f>E35&amp;I35</f>
        <v>#REF!</v>
      </c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2"/>
      <c r="T40" s="2"/>
    </row>
    <row r="41" spans="1:20" hidden="1">
      <c r="A41" s="23"/>
      <c r="B41" s="23"/>
      <c r="C41" s="23"/>
      <c r="D41" s="23"/>
      <c r="E41" s="23"/>
      <c r="F41" s="23" t="s">
        <v>32</v>
      </c>
      <c r="G41" s="23" t="e">
        <f>E36&amp;I36&amp;F36&amp;J36&amp;"j"</f>
        <v>#REF!</v>
      </c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2"/>
      <c r="T41" s="2"/>
    </row>
    <row r="42" spans="1:20" hidden="1">
      <c r="A42" s="29"/>
      <c r="B42" s="29"/>
      <c r="C42" s="29"/>
      <c r="D42" s="29"/>
      <c r="E42" s="29"/>
      <c r="F42" s="29" t="s">
        <v>31</v>
      </c>
      <c r="G42" s="29" t="e">
        <f>E37&amp;I37&amp;F37&amp;J37&amp;"j"</f>
        <v>#REF!</v>
      </c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2"/>
      <c r="T42" s="2"/>
    </row>
    <row r="43" spans="1:20" ht="13.5" hidden="1" thickBot="1">
      <c r="A43" s="30"/>
      <c r="B43" s="30"/>
      <c r="C43" s="30"/>
      <c r="D43" s="30"/>
      <c r="E43" s="30"/>
      <c r="F43" s="30"/>
      <c r="G43" s="3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2"/>
      <c r="T43" s="2"/>
    </row>
    <row r="44" spans="1:20" hidden="1">
      <c r="A44" s="31" t="s">
        <v>30</v>
      </c>
      <c r="B44" s="32"/>
      <c r="C44" s="32"/>
      <c r="D44" s="32"/>
      <c r="E44" s="32"/>
      <c r="F44" s="32"/>
      <c r="G44" s="32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2"/>
      <c r="T44" s="2"/>
    </row>
    <row r="45" spans="1:20" ht="15.75" hidden="1">
      <c r="A45" s="23" t="s">
        <v>29</v>
      </c>
      <c r="B45" s="23"/>
      <c r="C45" s="23"/>
      <c r="D45" s="24" t="s">
        <v>28</v>
      </c>
      <c r="E45" s="23" t="e">
        <f>2*SQRT(B47)*COS(B52)</f>
        <v>#REF!</v>
      </c>
      <c r="F45" s="24" t="s">
        <v>2</v>
      </c>
      <c r="G45" s="23" t="e">
        <f>E45-(B23)/(3*B22)</f>
        <v>#REF!</v>
      </c>
      <c r="H45" s="3"/>
      <c r="I45" s="3"/>
      <c r="J45" s="3"/>
      <c r="K45" s="3"/>
      <c r="L45" s="5" t="s">
        <v>27</v>
      </c>
      <c r="M45" s="3"/>
      <c r="N45" s="3"/>
      <c r="O45" s="3"/>
      <c r="P45" s="3"/>
      <c r="Q45" s="3"/>
      <c r="R45" s="3"/>
      <c r="S45" s="2"/>
      <c r="T45" s="2"/>
    </row>
    <row r="46" spans="1:20" ht="15.75" hidden="1">
      <c r="A46" s="23" t="s">
        <v>26</v>
      </c>
      <c r="B46" s="23" t="e">
        <f>B31</f>
        <v>#REF!</v>
      </c>
      <c r="C46" s="23"/>
      <c r="D46" s="24" t="s">
        <v>25</v>
      </c>
      <c r="E46" s="23" t="e">
        <f>-2*SQRT(B47)*COS(B53)</f>
        <v>#REF!</v>
      </c>
      <c r="F46" s="24" t="s">
        <v>1</v>
      </c>
      <c r="G46" s="33" t="e">
        <f>E46-(B23)/(3*B22)</f>
        <v>#REF!</v>
      </c>
      <c r="H46" s="3"/>
      <c r="I46" s="3"/>
      <c r="J46" s="3"/>
      <c r="K46" s="3"/>
      <c r="L46" s="3" t="s">
        <v>24</v>
      </c>
      <c r="M46" s="8" t="e">
        <f>B22*G45^3+B23*G45^2+B24*G45+B25</f>
        <v>#REF!</v>
      </c>
      <c r="N46" s="3"/>
      <c r="O46" s="3"/>
      <c r="P46" s="3"/>
      <c r="Q46" s="3"/>
      <c r="R46" s="3"/>
      <c r="S46" s="2"/>
      <c r="T46" s="2"/>
    </row>
    <row r="47" spans="1:20" ht="15.75" hidden="1">
      <c r="A47" s="34" t="s">
        <v>23</v>
      </c>
      <c r="B47" s="23" t="e">
        <f>ABS(B28)/3</f>
        <v>#REF!</v>
      </c>
      <c r="C47" s="23"/>
      <c r="D47" s="24" t="s">
        <v>22</v>
      </c>
      <c r="E47" s="23" t="e">
        <f>-2*SQRT(B47)*COS(B54)</f>
        <v>#REF!</v>
      </c>
      <c r="F47" s="24" t="s">
        <v>0</v>
      </c>
      <c r="G47" s="23" t="e">
        <f>E47-(B23)/(3*B22)</f>
        <v>#REF!</v>
      </c>
      <c r="H47" s="3"/>
      <c r="I47" s="3"/>
      <c r="J47" s="3"/>
      <c r="K47" s="3"/>
      <c r="L47" s="3" t="s">
        <v>21</v>
      </c>
      <c r="M47" s="8" t="e">
        <f>B22*G46^3+B23*G46^2+B24*G46+B25</f>
        <v>#REF!</v>
      </c>
      <c r="N47" s="3"/>
      <c r="O47" s="3"/>
      <c r="P47" s="3"/>
      <c r="Q47" s="3"/>
      <c r="R47" s="3"/>
      <c r="S47" s="2"/>
      <c r="T47" s="2"/>
    </row>
    <row r="48" spans="1:20" ht="15.75" hidden="1">
      <c r="A48" s="34" t="s">
        <v>20</v>
      </c>
      <c r="B48" s="23" t="e">
        <f>B47^3</f>
        <v>#REF!</v>
      </c>
      <c r="C48" s="23"/>
      <c r="D48" s="23"/>
      <c r="E48" s="23"/>
      <c r="F48" s="23"/>
      <c r="G48" s="23"/>
      <c r="H48" s="3"/>
      <c r="I48" s="3"/>
      <c r="J48" s="3"/>
      <c r="K48" s="3"/>
      <c r="L48" s="3" t="s">
        <v>19</v>
      </c>
      <c r="M48" s="8" t="e">
        <f>B22*G47^3+B23*G47^2+B24*G47+B25</f>
        <v>#REF!</v>
      </c>
      <c r="N48" s="3"/>
      <c r="O48" s="3"/>
      <c r="P48" s="3"/>
      <c r="Q48" s="3"/>
      <c r="R48" s="3"/>
      <c r="S48" s="2"/>
      <c r="T48" s="2"/>
    </row>
    <row r="49" spans="1:20" ht="14.25" hidden="1">
      <c r="A49" s="23" t="s">
        <v>18</v>
      </c>
      <c r="B49" s="23" t="e">
        <f>SQRT(B48)</f>
        <v>#REF!</v>
      </c>
      <c r="C49" s="23"/>
      <c r="D49" s="25" t="s">
        <v>17</v>
      </c>
      <c r="E49" s="25"/>
      <c r="F49" s="25"/>
      <c r="G49" s="25"/>
      <c r="H49" s="7"/>
      <c r="I49" s="7"/>
      <c r="J49" s="7"/>
      <c r="K49" s="3"/>
      <c r="L49" s="3"/>
      <c r="M49" s="3"/>
      <c r="N49" s="3"/>
      <c r="O49" s="3"/>
      <c r="P49" s="3"/>
      <c r="Q49" s="3"/>
      <c r="R49" s="3"/>
      <c r="S49" s="2"/>
      <c r="T49" s="2"/>
    </row>
    <row r="50" spans="1:20" hidden="1">
      <c r="A50" s="35" t="s">
        <v>16</v>
      </c>
      <c r="B50" s="36" t="e">
        <f>ACOS(-B46/B49)</f>
        <v>#REF!</v>
      </c>
      <c r="C50" s="23"/>
      <c r="D50" s="23" t="s">
        <v>15</v>
      </c>
      <c r="E50" s="23"/>
      <c r="F50" s="23"/>
      <c r="G50" s="23" t="s">
        <v>14</v>
      </c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2"/>
      <c r="T50" s="2"/>
    </row>
    <row r="51" spans="1:20" ht="15.75" hidden="1">
      <c r="A51" s="23" t="s">
        <v>13</v>
      </c>
      <c r="B51" s="23">
        <f>RADIANS(60)</f>
        <v>1.0471975511965976</v>
      </c>
      <c r="C51" s="23"/>
      <c r="D51" s="24" t="s">
        <v>12</v>
      </c>
      <c r="E51" s="23" t="e">
        <f>IF(G45&gt;0,"+","-")</f>
        <v>#REF!</v>
      </c>
      <c r="F51" s="23"/>
      <c r="G51" s="24" t="s">
        <v>11</v>
      </c>
      <c r="H51" s="3" t="e">
        <f>FIXED(ABS(G45),$C$93,TRUE)</f>
        <v>#REF!</v>
      </c>
      <c r="I51" s="3"/>
      <c r="J51" s="3"/>
      <c r="K51" s="3"/>
      <c r="L51" s="3"/>
      <c r="M51" s="3"/>
      <c r="N51" s="3"/>
      <c r="O51" s="3"/>
      <c r="P51" s="3"/>
      <c r="Q51" s="3"/>
      <c r="R51" s="3"/>
      <c r="S51" s="2"/>
      <c r="T51" s="2"/>
    </row>
    <row r="52" spans="1:20" ht="15.75" hidden="1">
      <c r="A52" s="37" t="s">
        <v>10</v>
      </c>
      <c r="B52" s="23" t="e">
        <f>B50/3</f>
        <v>#REF!</v>
      </c>
      <c r="C52" s="23"/>
      <c r="D52" s="24" t="s">
        <v>9</v>
      </c>
      <c r="E52" s="23" t="e">
        <f>IF(G46&gt;0,"+","-")</f>
        <v>#REF!</v>
      </c>
      <c r="F52" s="23"/>
      <c r="G52" s="24" t="s">
        <v>8</v>
      </c>
      <c r="H52" s="3" t="e">
        <f>FIXED(ABS(G46),$C$93,TRUE)</f>
        <v>#REF!</v>
      </c>
      <c r="I52" s="3"/>
      <c r="J52" s="3"/>
      <c r="K52" s="3"/>
      <c r="L52" s="3"/>
      <c r="M52" s="3"/>
      <c r="N52" s="3"/>
      <c r="O52" s="3"/>
      <c r="P52" s="3"/>
      <c r="Q52" s="3"/>
      <c r="R52" s="3"/>
      <c r="S52" s="2"/>
      <c r="T52" s="2"/>
    </row>
    <row r="53" spans="1:20" ht="15.75" hidden="1">
      <c r="A53" s="35" t="s">
        <v>7</v>
      </c>
      <c r="B53" s="34" t="e">
        <f>(B50/3)-B51</f>
        <v>#REF!</v>
      </c>
      <c r="C53" s="23"/>
      <c r="D53" s="24" t="s">
        <v>6</v>
      </c>
      <c r="E53" s="23" t="e">
        <f>IF(G47&gt;0,"+","-")</f>
        <v>#REF!</v>
      </c>
      <c r="F53" s="23"/>
      <c r="G53" s="24" t="s">
        <v>5</v>
      </c>
      <c r="H53" s="3" t="e">
        <f>FIXED(ABS(G47),$C$93,TRUE)</f>
        <v>#REF!</v>
      </c>
      <c r="I53" s="3"/>
      <c r="J53" s="3"/>
      <c r="K53" s="3"/>
      <c r="L53" s="3"/>
      <c r="M53" s="3"/>
      <c r="N53" s="3"/>
      <c r="O53" s="3"/>
      <c r="P53" s="3"/>
      <c r="Q53" s="3"/>
      <c r="R53" s="3"/>
      <c r="S53" s="2"/>
      <c r="T53" s="2"/>
    </row>
    <row r="54" spans="1:20" ht="14.25" hidden="1">
      <c r="A54" s="35" t="s">
        <v>4</v>
      </c>
      <c r="B54" s="34" t="e">
        <f>(B50/3)+B51</f>
        <v>#REF!</v>
      </c>
      <c r="C54" s="23"/>
      <c r="D54" s="23"/>
      <c r="E54" s="23"/>
      <c r="F54" s="23"/>
      <c r="G54" s="2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2"/>
      <c r="T54" s="2"/>
    </row>
    <row r="55" spans="1:20" hidden="1">
      <c r="A55" s="23"/>
      <c r="B55" s="23"/>
      <c r="C55" s="23"/>
      <c r="D55" s="21" t="s">
        <v>3</v>
      </c>
      <c r="E55" s="23"/>
      <c r="F55" s="23"/>
      <c r="G55" s="2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2"/>
      <c r="T55" s="2"/>
    </row>
    <row r="56" spans="1:20" ht="15.75" hidden="1">
      <c r="A56" s="23"/>
      <c r="B56" s="23"/>
      <c r="C56" s="23"/>
      <c r="D56" s="24" t="s">
        <v>2</v>
      </c>
      <c r="E56" s="24" t="e">
        <f>E51&amp;H51</f>
        <v>#REF!</v>
      </c>
      <c r="F56" s="23"/>
      <c r="G56" s="2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2"/>
      <c r="T56" s="2"/>
    </row>
    <row r="57" spans="1:20" ht="15.75" hidden="1">
      <c r="A57" s="23"/>
      <c r="B57" s="23"/>
      <c r="C57" s="23"/>
      <c r="D57" s="24" t="s">
        <v>1</v>
      </c>
      <c r="E57" s="24" t="e">
        <f>E52&amp;H52</f>
        <v>#REF!</v>
      </c>
      <c r="F57" s="23"/>
      <c r="G57" s="2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2"/>
      <c r="T57" s="2"/>
    </row>
    <row r="58" spans="1:20" ht="15.75" hidden="1">
      <c r="A58" s="23"/>
      <c r="B58" s="23"/>
      <c r="C58" s="23"/>
      <c r="D58" s="24" t="s">
        <v>0</v>
      </c>
      <c r="E58" s="24" t="e">
        <f>E53&amp;H53</f>
        <v>#REF!</v>
      </c>
      <c r="F58" s="23"/>
      <c r="G58" s="2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2"/>
      <c r="T58" s="2"/>
    </row>
    <row r="59" spans="1:20" hidden="1"/>
    <row r="60" spans="1:20" hidden="1">
      <c r="A60" s="18"/>
      <c r="B60" s="18"/>
      <c r="C60" s="18"/>
      <c r="D60" s="18"/>
      <c r="E60" s="18"/>
      <c r="F60" s="18"/>
      <c r="G60" s="18"/>
    </row>
    <row r="61" spans="1:20" hidden="1">
      <c r="A61" s="18"/>
      <c r="B61" s="18"/>
      <c r="C61" s="18"/>
      <c r="D61" s="18"/>
      <c r="E61" s="18"/>
      <c r="F61" s="18"/>
      <c r="G61" s="18"/>
    </row>
    <row r="62" spans="1:20" hidden="1">
      <c r="A62" s="18"/>
      <c r="B62" s="18"/>
      <c r="C62" s="18"/>
      <c r="D62" s="18"/>
      <c r="E62" s="18"/>
      <c r="F62" s="18"/>
      <c r="G62" s="18"/>
    </row>
    <row r="63" spans="1:20" hidden="1">
      <c r="A63" s="18"/>
      <c r="B63" s="18"/>
      <c r="C63" s="18"/>
      <c r="D63" s="18"/>
      <c r="E63" s="18"/>
      <c r="F63" s="18"/>
      <c r="G63" s="18"/>
    </row>
    <row r="64" spans="1:20" hidden="1">
      <c r="A64" s="18"/>
      <c r="B64" s="18"/>
      <c r="C64" s="18"/>
      <c r="D64" s="18"/>
      <c r="E64" s="18"/>
      <c r="F64" s="18"/>
      <c r="G64" s="18"/>
    </row>
    <row r="65" spans="1:7" hidden="1">
      <c r="A65" s="18"/>
      <c r="B65" s="18"/>
      <c r="C65" s="18"/>
      <c r="D65" s="18"/>
      <c r="E65" s="18"/>
      <c r="F65" s="18"/>
      <c r="G65" s="18"/>
    </row>
    <row r="66" spans="1:7" hidden="1">
      <c r="A66" s="18"/>
      <c r="B66" s="18"/>
      <c r="C66" s="18"/>
      <c r="D66" s="18"/>
      <c r="E66" s="18"/>
      <c r="F66" s="18"/>
      <c r="G66" s="18"/>
    </row>
    <row r="67" spans="1:7" hidden="1">
      <c r="A67" s="18"/>
      <c r="B67" s="18"/>
      <c r="C67" s="18"/>
      <c r="D67" s="18"/>
      <c r="E67" s="18"/>
      <c r="F67" s="18"/>
      <c r="G67" s="18"/>
    </row>
    <row r="68" spans="1:7" hidden="1">
      <c r="A68" s="18"/>
      <c r="B68" s="18"/>
      <c r="C68" s="18"/>
      <c r="D68" s="18"/>
      <c r="E68" s="18"/>
      <c r="F68" s="18"/>
      <c r="G68" s="18"/>
    </row>
    <row r="69" spans="1:7" hidden="1">
      <c r="A69" s="18"/>
      <c r="B69" s="18"/>
      <c r="C69" s="18"/>
      <c r="D69" s="18"/>
      <c r="E69" s="18"/>
      <c r="F69" s="18"/>
      <c r="G69" s="18"/>
    </row>
    <row r="70" spans="1:7" hidden="1">
      <c r="A70" s="18"/>
      <c r="B70" s="18"/>
      <c r="C70" s="18"/>
      <c r="D70" s="18"/>
      <c r="E70" s="18"/>
      <c r="F70" s="18"/>
      <c r="G70" s="18"/>
    </row>
    <row r="71" spans="1:7" hidden="1">
      <c r="A71" s="18"/>
      <c r="B71" s="18"/>
      <c r="C71" s="18"/>
      <c r="D71" s="18"/>
      <c r="E71" s="18"/>
      <c r="F71" s="18"/>
      <c r="G71" s="18"/>
    </row>
    <row r="72" spans="1:7" hidden="1">
      <c r="A72" s="18"/>
      <c r="B72" s="18"/>
      <c r="C72" s="18"/>
      <c r="D72" s="18"/>
      <c r="E72" s="18"/>
      <c r="F72" s="18"/>
      <c r="G72" s="18"/>
    </row>
    <row r="73" spans="1:7" hidden="1">
      <c r="A73" s="18"/>
      <c r="B73" s="18"/>
      <c r="C73" s="18"/>
      <c r="D73" s="18"/>
      <c r="E73" s="18"/>
      <c r="F73" s="18"/>
      <c r="G73" s="18"/>
    </row>
    <row r="74" spans="1:7" hidden="1">
      <c r="A74" s="18"/>
      <c r="B74" s="18"/>
      <c r="C74" s="18"/>
      <c r="D74" s="18"/>
      <c r="E74" s="18"/>
      <c r="F74" s="18"/>
      <c r="G74" s="18"/>
    </row>
    <row r="75" spans="1:7" hidden="1">
      <c r="A75" s="18"/>
      <c r="B75" s="18"/>
      <c r="C75" s="18"/>
      <c r="D75" s="18"/>
      <c r="E75" s="18"/>
      <c r="F75" s="18"/>
      <c r="G75" s="18"/>
    </row>
    <row r="76" spans="1:7" hidden="1">
      <c r="A76" s="18"/>
      <c r="B76" s="18"/>
      <c r="C76" s="18"/>
      <c r="D76" s="18"/>
      <c r="E76" s="18"/>
      <c r="F76" s="18"/>
      <c r="G76" s="18"/>
    </row>
    <row r="77" spans="1:7" hidden="1">
      <c r="A77" s="18"/>
      <c r="B77" s="18"/>
      <c r="C77" s="18"/>
      <c r="D77" s="18"/>
      <c r="E77" s="18"/>
      <c r="F77" s="18"/>
      <c r="G77" s="18"/>
    </row>
    <row r="78" spans="1:7" hidden="1">
      <c r="A78" s="18"/>
      <c r="B78" s="18"/>
      <c r="C78" s="18"/>
      <c r="D78" s="18"/>
      <c r="E78" s="18"/>
      <c r="F78" s="18"/>
      <c r="G78" s="18"/>
    </row>
    <row r="79" spans="1:7" hidden="1">
      <c r="A79" s="18"/>
      <c r="B79" s="18"/>
      <c r="C79" s="18"/>
      <c r="D79" s="18"/>
      <c r="E79" s="18"/>
      <c r="F79" s="18"/>
      <c r="G79" s="18"/>
    </row>
    <row r="80" spans="1:7" hidden="1">
      <c r="A80" s="18"/>
      <c r="B80" s="18"/>
      <c r="C80" s="18"/>
      <c r="D80" s="18"/>
      <c r="E80" s="18"/>
      <c r="F80" s="18"/>
      <c r="G80" s="18"/>
    </row>
    <row r="81" spans="1:8" hidden="1">
      <c r="A81" s="18"/>
      <c r="B81" s="18"/>
      <c r="C81" s="18"/>
      <c r="D81" s="18"/>
      <c r="E81" s="18"/>
      <c r="F81" s="18"/>
      <c r="G81" s="18"/>
    </row>
    <row r="82" spans="1:8" hidden="1">
      <c r="A82" s="18"/>
      <c r="B82" s="18"/>
      <c r="C82" s="18"/>
      <c r="D82" s="18"/>
      <c r="E82" s="18"/>
      <c r="F82" s="18"/>
      <c r="G82" s="18"/>
    </row>
    <row r="83" spans="1:8" hidden="1">
      <c r="A83" s="18"/>
      <c r="B83" s="18"/>
      <c r="C83" s="18"/>
      <c r="D83" s="18"/>
      <c r="E83" s="18"/>
      <c r="F83" s="18"/>
      <c r="G83" s="18"/>
    </row>
    <row r="84" spans="1:8" hidden="1">
      <c r="A84" s="18"/>
      <c r="B84" s="18"/>
      <c r="C84" s="18"/>
      <c r="D84" s="18"/>
      <c r="E84" s="18"/>
      <c r="F84" s="18"/>
      <c r="G84" s="18"/>
    </row>
    <row r="85" spans="1:8">
      <c r="A85" s="18"/>
      <c r="B85" s="18"/>
      <c r="C85" s="18"/>
      <c r="D85" s="18"/>
      <c r="E85" s="18"/>
      <c r="F85" s="18"/>
      <c r="G85" s="18"/>
    </row>
    <row r="86" spans="1:8" ht="18">
      <c r="A86" s="88" t="s">
        <v>92</v>
      </c>
      <c r="B86" s="88"/>
      <c r="C86" s="88"/>
      <c r="D86" s="88"/>
      <c r="E86" s="88"/>
      <c r="F86" s="88"/>
      <c r="G86" s="88"/>
    </row>
    <row r="87" spans="1:8">
      <c r="A87" s="49"/>
      <c r="B87" s="49"/>
      <c r="C87" s="66"/>
      <c r="D87" s="49"/>
      <c r="E87" s="50"/>
      <c r="F87" s="50"/>
      <c r="G87" s="50"/>
      <c r="H87" s="19"/>
    </row>
    <row r="88" spans="1:8" ht="18.75">
      <c r="A88" s="81" t="s">
        <v>114</v>
      </c>
      <c r="B88" s="78">
        <v>0</v>
      </c>
      <c r="C88" s="67"/>
      <c r="D88" s="50"/>
      <c r="E88" s="73" t="s">
        <v>99</v>
      </c>
      <c r="F88" s="60">
        <f>(C4/C5)*C7</f>
        <v>2</v>
      </c>
      <c r="G88" s="48"/>
    </row>
    <row r="89" spans="1:8" ht="15.75">
      <c r="A89" s="74"/>
      <c r="B89" s="68"/>
      <c r="C89" s="69"/>
      <c r="D89" s="48"/>
      <c r="E89" s="48"/>
      <c r="F89" s="48"/>
      <c r="G89" s="48"/>
    </row>
    <row r="90" spans="1:8" ht="18.75">
      <c r="A90" s="83" t="s">
        <v>115</v>
      </c>
      <c r="B90" s="78">
        <v>0</v>
      </c>
      <c r="C90" s="69"/>
      <c r="D90" s="48"/>
      <c r="E90" s="48"/>
      <c r="F90" s="48"/>
      <c r="G90" s="48"/>
    </row>
    <row r="91" spans="1:8">
      <c r="A91" s="68"/>
      <c r="B91" s="68"/>
      <c r="C91" s="69"/>
      <c r="D91" s="48"/>
      <c r="E91" s="48"/>
      <c r="F91" s="48"/>
      <c r="G91" s="48"/>
    </row>
    <row r="92" spans="1:8">
      <c r="A92" s="49"/>
      <c r="B92" s="50"/>
      <c r="C92" s="70"/>
      <c r="D92" s="48"/>
      <c r="E92" s="48"/>
      <c r="F92" s="48"/>
      <c r="G92" s="48"/>
    </row>
    <row r="93" spans="1:8">
      <c r="A93" s="50"/>
      <c r="B93" s="50"/>
      <c r="C93" s="50"/>
      <c r="D93" s="50"/>
      <c r="E93" s="48"/>
      <c r="F93" s="50"/>
      <c r="G93" s="50"/>
    </row>
    <row r="94" spans="1:8">
      <c r="A94" s="51"/>
      <c r="B94" s="71"/>
      <c r="C94" s="51"/>
      <c r="D94" s="48"/>
      <c r="E94" s="48"/>
      <c r="F94" s="48"/>
      <c r="G94" s="48"/>
    </row>
    <row r="95" spans="1:8">
      <c r="A95" s="51"/>
      <c r="B95" s="71"/>
      <c r="C95" s="72"/>
      <c r="D95" s="53"/>
      <c r="E95" s="48"/>
      <c r="F95" s="48"/>
      <c r="G95" s="48"/>
    </row>
    <row r="96" spans="1:8" ht="15">
      <c r="A96" s="52"/>
      <c r="B96" s="54"/>
      <c r="C96" s="53"/>
      <c r="D96" s="53"/>
      <c r="E96" s="48"/>
      <c r="F96" s="48"/>
      <c r="G96" s="48"/>
    </row>
    <row r="97" spans="1:7" ht="15" customHeight="1">
      <c r="A97" s="89" t="s">
        <v>93</v>
      </c>
      <c r="B97" s="89"/>
      <c r="C97" s="89"/>
      <c r="D97" s="89"/>
      <c r="E97" s="89"/>
      <c r="F97" s="89"/>
      <c r="G97" s="89"/>
    </row>
    <row r="98" spans="1:7" ht="15">
      <c r="A98" s="56"/>
      <c r="B98" s="58"/>
      <c r="C98" s="64"/>
      <c r="D98" s="64"/>
      <c r="E98" s="55"/>
      <c r="F98" s="55"/>
      <c r="G98" s="55"/>
    </row>
    <row r="99" spans="1:7" ht="18.75">
      <c r="A99" s="82" t="s">
        <v>114</v>
      </c>
      <c r="B99" s="79">
        <f>(C11*(C14 ^2)*((1/C4)-(1/C5))+((F99*C5)-(C7*C4)))*101.325</f>
        <v>63.106934378610241</v>
      </c>
      <c r="C99" s="55"/>
      <c r="D99" s="55"/>
      <c r="E99" s="75" t="s">
        <v>100</v>
      </c>
      <c r="F99" s="60">
        <f>((C14*C8*C6)/(C5-C14*C12))-(C11*C14^2)/(C5^2)</f>
        <v>1.9932697099419734</v>
      </c>
      <c r="G99" s="55"/>
    </row>
    <row r="100" spans="1:7" ht="15">
      <c r="A100" s="76"/>
      <c r="B100" s="59"/>
      <c r="C100" s="55"/>
      <c r="D100" s="55"/>
      <c r="E100" s="55"/>
      <c r="F100" s="55"/>
      <c r="G100" s="55"/>
    </row>
    <row r="101" spans="1:7" ht="18.75">
      <c r="A101" s="82" t="s">
        <v>116</v>
      </c>
      <c r="B101" s="80">
        <f>(C11*(C14 ^2)*((1/C4)-(1/C5))+((F99*C5)-(C7*C4)))*101.325</f>
        <v>63.106934378610241</v>
      </c>
      <c r="C101" s="90"/>
      <c r="D101" s="91"/>
      <c r="E101" s="91"/>
      <c r="F101" s="91"/>
      <c r="G101" s="55"/>
    </row>
    <row r="102" spans="1:7" ht="15">
      <c r="A102" s="55"/>
      <c r="B102" s="58"/>
      <c r="C102" s="91"/>
      <c r="D102" s="91"/>
      <c r="E102" s="91"/>
      <c r="F102" s="91"/>
      <c r="G102" s="55"/>
    </row>
    <row r="103" spans="1:7" ht="15">
      <c r="A103" s="55"/>
      <c r="B103" s="85">
        <f>C11*(C14 ^2)*((1/C4)-(1/C5))</f>
        <v>1.2958460240963861</v>
      </c>
      <c r="C103" s="91"/>
      <c r="D103" s="91"/>
      <c r="E103" s="91"/>
      <c r="F103" s="91"/>
      <c r="G103" s="55"/>
    </row>
    <row r="104" spans="1:7">
      <c r="A104" s="55"/>
      <c r="B104" s="55"/>
      <c r="C104" s="55"/>
      <c r="D104" s="55"/>
      <c r="E104" s="55"/>
      <c r="F104" s="55"/>
      <c r="G104" s="55"/>
    </row>
    <row r="106" spans="1:7">
      <c r="B106" s="92" t="s">
        <v>85</v>
      </c>
      <c r="C106" s="92"/>
      <c r="D106" s="92"/>
      <c r="E106" s="92"/>
      <c r="F106" s="92"/>
    </row>
    <row r="108" spans="1:7">
      <c r="B108" s="87" t="s">
        <v>86</v>
      </c>
      <c r="C108" s="87"/>
      <c r="D108" s="87"/>
      <c r="E108" s="87"/>
      <c r="F108" s="87"/>
    </row>
  </sheetData>
  <sheetProtection algorithmName="SHA-512" hashValue="Nc6UZoHyRCO59JHy4pRJh/aRoxUH/jOKCpnECb4BxHb8KV1EgNe7SmMgSdOU+fzPlD5a83n2nZ2yOL30IJYVfw==" saltValue="qH1IC0jYeOexRvjwY6esNA==" spinCount="100000" sheet="1" selectLockedCells="1"/>
  <mergeCells count="7">
    <mergeCell ref="B108:F108"/>
    <mergeCell ref="A86:G86"/>
    <mergeCell ref="A97:G97"/>
    <mergeCell ref="C101:F101"/>
    <mergeCell ref="C102:F102"/>
    <mergeCell ref="C103:F103"/>
    <mergeCell ref="B106:F106"/>
  </mergeCells>
  <pageMargins left="0.75" right="0.75" top="1" bottom="1" header="0.5" footer="0.5"/>
  <pageSetup paperSize="9" orientation="portrait" horizontalDpi="150" verticalDpi="150" r:id="rId1"/>
  <headerFooter alignWithMargins="0"/>
  <customProperties>
    <customPr name="SSC_SHEET_GUID" r:id="rId2"/>
  </customPropertie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E95D73-D464-4646-8AE3-C266DE8622F1}">
  <dimension ref="A1:T108"/>
  <sheetViews>
    <sheetView showGridLines="0" tabSelected="1" workbookViewId="0">
      <selection activeCell="C92" sqref="C92"/>
    </sheetView>
  </sheetViews>
  <sheetFormatPr baseColWidth="10" defaultColWidth="0" defaultRowHeight="12.75"/>
  <cols>
    <col min="1" max="1" width="12.5703125" style="1" customWidth="1"/>
    <col min="2" max="2" width="11.85546875" style="1" customWidth="1"/>
    <col min="3" max="3" width="13" style="1" customWidth="1"/>
    <col min="4" max="4" width="14" style="1" customWidth="1"/>
    <col min="5" max="5" width="9.5703125" style="1" customWidth="1"/>
    <col min="6" max="6" width="10.85546875" style="1" customWidth="1"/>
    <col min="7" max="7" width="27.5703125" style="1" customWidth="1"/>
    <col min="8" max="16384" width="9.140625" style="1" hidden="1"/>
  </cols>
  <sheetData>
    <row r="1" spans="1:20" ht="18">
      <c r="A1" s="86" t="s">
        <v>127</v>
      </c>
      <c r="B1" s="39"/>
      <c r="C1" s="39"/>
      <c r="D1" s="39"/>
      <c r="E1" s="39"/>
      <c r="F1" s="40"/>
      <c r="G1" s="38"/>
      <c r="H1" s="17"/>
      <c r="I1" s="17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>
      <c r="A2" s="20" t="s">
        <v>79</v>
      </c>
      <c r="B2" s="20"/>
      <c r="C2" s="20"/>
      <c r="D2" s="20"/>
      <c r="E2" s="45"/>
      <c r="H2" s="19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4.25">
      <c r="A4" s="43" t="s">
        <v>97</v>
      </c>
      <c r="B4" s="43"/>
      <c r="C4" s="63">
        <v>50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4.25">
      <c r="A5" s="41" t="s">
        <v>101</v>
      </c>
      <c r="C5" s="61">
        <v>100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>
      <c r="A6" s="65" t="s">
        <v>90</v>
      </c>
      <c r="B6" s="47"/>
      <c r="C6" s="62">
        <v>250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14.25">
      <c r="A7" s="43" t="s">
        <v>98</v>
      </c>
      <c r="C7" s="61">
        <v>4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>
      <c r="A8" s="41" t="s">
        <v>81</v>
      </c>
      <c r="C8" s="61">
        <v>8.2000000000000003E-2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>
      <c r="A9" s="41" t="s">
        <v>84</v>
      </c>
      <c r="C9" s="62">
        <v>154.6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>
      <c r="A10" s="41" t="s">
        <v>83</v>
      </c>
      <c r="B10" s="43"/>
      <c r="C10" s="63">
        <v>49.8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ht="14.25">
      <c r="A11" s="43" t="s">
        <v>87</v>
      </c>
      <c r="B11" s="43"/>
      <c r="C11" s="46">
        <f>((27/64)*(C8^2)*(C9^2))/(C10)</f>
        <v>1.3614482290662653</v>
      </c>
      <c r="D11" s="4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ht="14.25">
      <c r="A12" s="43" t="s">
        <v>88</v>
      </c>
      <c r="B12" s="43"/>
      <c r="C12" s="46">
        <f>(1/8)*(C8*C9)/(C10)</f>
        <v>3.1820281124497994E-2</v>
      </c>
      <c r="D12" s="44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>
      <c r="A14" s="41" t="s">
        <v>91</v>
      </c>
      <c r="C14" s="60">
        <f>(C7*C4)/(C8*C6)</f>
        <v>9.7560975609756095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>
      <c r="A15" s="49"/>
      <c r="B15" s="50"/>
      <c r="C15" s="50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0" hidden="1"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hidden="1"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hidden="1"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hidden="1"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hidden="1">
      <c r="A20" s="2"/>
      <c r="B20" s="2"/>
      <c r="C20" s="2"/>
      <c r="D20" s="2"/>
      <c r="E20" s="2"/>
      <c r="F20" s="2"/>
      <c r="G20" s="2"/>
      <c r="H20" s="16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hidden="1">
      <c r="A21" s="21" t="s">
        <v>78</v>
      </c>
      <c r="B21" s="22"/>
      <c r="C21" s="22"/>
      <c r="D21" s="22"/>
      <c r="E21" s="23"/>
      <c r="F21" s="23"/>
      <c r="G21" s="2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2"/>
      <c r="T21" s="2"/>
    </row>
    <row r="22" spans="1:20" hidden="1">
      <c r="A22" s="24" t="s">
        <v>77</v>
      </c>
      <c r="B22" s="23" t="e">
        <f>#REF!</f>
        <v>#REF!</v>
      </c>
      <c r="C22" s="23"/>
      <c r="D22" s="23"/>
      <c r="E22" s="23"/>
      <c r="F22" s="23"/>
      <c r="G22" s="2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2"/>
      <c r="T22" s="2"/>
    </row>
    <row r="23" spans="1:20" hidden="1">
      <c r="A23" s="24" t="s">
        <v>76</v>
      </c>
      <c r="B23" s="23">
        <f>C90</f>
        <v>0</v>
      </c>
      <c r="C23" s="23"/>
      <c r="D23" s="23"/>
      <c r="E23" s="23"/>
      <c r="F23" s="23"/>
      <c r="G23" s="2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2"/>
      <c r="T23" s="2"/>
    </row>
    <row r="24" spans="1:20" hidden="1">
      <c r="A24" s="24" t="s">
        <v>75</v>
      </c>
      <c r="B24" s="23">
        <f>C91</f>
        <v>0</v>
      </c>
      <c r="C24" s="23"/>
      <c r="D24" s="23"/>
      <c r="E24" s="23"/>
      <c r="F24" s="23"/>
      <c r="G24" s="2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2"/>
      <c r="T24" s="2"/>
    </row>
    <row r="25" spans="1:20" hidden="1">
      <c r="A25" s="24" t="s">
        <v>56</v>
      </c>
      <c r="B25" s="23">
        <f>C92</f>
        <v>0</v>
      </c>
      <c r="C25" s="23"/>
      <c r="D25" s="23"/>
      <c r="E25" s="23"/>
      <c r="F25" s="23"/>
      <c r="G25" s="2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2"/>
      <c r="T25" s="2"/>
    </row>
    <row r="26" spans="1:20" hidden="1">
      <c r="A26" s="25" t="s">
        <v>74</v>
      </c>
      <c r="B26" s="23"/>
      <c r="C26" s="23"/>
      <c r="D26" s="23"/>
      <c r="E26" s="23"/>
      <c r="F26" s="23"/>
      <c r="G26" s="2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2"/>
      <c r="T26" s="2"/>
    </row>
    <row r="27" spans="1:20" hidden="1">
      <c r="A27" s="23" t="s">
        <v>29</v>
      </c>
      <c r="B27" s="23"/>
      <c r="C27" s="23"/>
      <c r="D27" s="23"/>
      <c r="E27" s="23"/>
      <c r="F27" s="23"/>
      <c r="G27" s="2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2"/>
      <c r="T27" s="2"/>
    </row>
    <row r="28" spans="1:20" hidden="1">
      <c r="A28" s="24" t="s">
        <v>73</v>
      </c>
      <c r="B28" s="23" t="e">
        <f>+(B24/B22)-((B23^2)/(3*B22^2))</f>
        <v>#REF!</v>
      </c>
      <c r="C28" s="23"/>
      <c r="D28" s="23"/>
      <c r="E28" s="26" t="s">
        <v>54</v>
      </c>
      <c r="F28" s="26" t="s">
        <v>53</v>
      </c>
      <c r="G28" s="23"/>
      <c r="H28" s="15"/>
      <c r="I28" s="13" t="s">
        <v>54</v>
      </c>
      <c r="J28" s="13" t="s">
        <v>53</v>
      </c>
      <c r="K28" s="3"/>
      <c r="L28" s="5" t="s">
        <v>72</v>
      </c>
      <c r="M28" s="3"/>
      <c r="N28" s="3"/>
      <c r="O28" s="3"/>
      <c r="P28" s="3"/>
      <c r="Q28" s="3"/>
      <c r="R28" s="3"/>
      <c r="S28" s="2"/>
      <c r="T28" s="2"/>
    </row>
    <row r="29" spans="1:20" hidden="1">
      <c r="A29" s="24" t="s">
        <v>71</v>
      </c>
      <c r="B29" s="23" t="e">
        <f>((2*B23^3)/(27*B22^3))-((B23*B24)/(3*B22^2))+(B25/B22)</f>
        <v>#REF!</v>
      </c>
      <c r="C29" s="23"/>
      <c r="D29" s="24" t="s">
        <v>70</v>
      </c>
      <c r="E29" s="23" t="e">
        <f>B38</f>
        <v>#REF!</v>
      </c>
      <c r="F29" s="23"/>
      <c r="G29" s="26" t="s">
        <v>64</v>
      </c>
      <c r="H29" s="4" t="s">
        <v>33</v>
      </c>
      <c r="I29" s="3" t="e">
        <f>E29-((B23)/(3*B22))</f>
        <v>#REF!</v>
      </c>
      <c r="J29" s="3"/>
      <c r="K29" s="3"/>
      <c r="L29" s="3"/>
      <c r="M29" s="3"/>
      <c r="N29" s="3"/>
      <c r="O29" s="3"/>
      <c r="P29" s="3"/>
      <c r="Q29" s="3"/>
      <c r="R29" s="3"/>
      <c r="S29" s="2"/>
      <c r="T29" s="2"/>
    </row>
    <row r="30" spans="1:20" ht="15.75" hidden="1">
      <c r="A30" s="24" t="s">
        <v>69</v>
      </c>
      <c r="B30" s="23" t="e">
        <f>B28/3</f>
        <v>#REF!</v>
      </c>
      <c r="C30" s="23"/>
      <c r="D30" s="24" t="s">
        <v>68</v>
      </c>
      <c r="E30" s="27" t="e">
        <f>-B39</f>
        <v>#REF!</v>
      </c>
      <c r="F30" s="23" t="e">
        <f>SQRT(3)*B40</f>
        <v>#REF!</v>
      </c>
      <c r="G30" s="26" t="s">
        <v>64</v>
      </c>
      <c r="H30" s="4" t="s">
        <v>32</v>
      </c>
      <c r="I30" s="6" t="e">
        <f>E30-((B23)/(3*B22))</f>
        <v>#REF!</v>
      </c>
      <c r="J30" s="3" t="e">
        <f>F30</f>
        <v>#REF!</v>
      </c>
      <c r="K30" s="3"/>
      <c r="L30" s="3" t="s">
        <v>67</v>
      </c>
      <c r="M30" s="3" t="e">
        <f>I30^2-J30^2</f>
        <v>#REF!</v>
      </c>
      <c r="N30" s="3" t="e">
        <f>2*I30*J30</f>
        <v>#REF!</v>
      </c>
      <c r="O30" s="3"/>
      <c r="P30" s="3" t="s">
        <v>66</v>
      </c>
      <c r="Q30" s="3" t="e">
        <f>I30^3-3*I30*J30^2</f>
        <v>#REF!</v>
      </c>
      <c r="R30" s="3" t="e">
        <f>3*I30^2*J30-J30^3</f>
        <v>#REF!</v>
      </c>
      <c r="S30" s="2"/>
      <c r="T30" s="2"/>
    </row>
    <row r="31" spans="1:20" ht="15.75" hidden="1">
      <c r="A31" s="24" t="s">
        <v>26</v>
      </c>
      <c r="B31" s="23" t="e">
        <f>B29/2</f>
        <v>#REF!</v>
      </c>
      <c r="C31" s="23"/>
      <c r="D31" s="24" t="s">
        <v>65</v>
      </c>
      <c r="E31" s="23" t="e">
        <f>-B39</f>
        <v>#REF!</v>
      </c>
      <c r="F31" s="23" t="e">
        <f>-SQRT(3)*B40</f>
        <v>#REF!</v>
      </c>
      <c r="G31" s="26" t="s">
        <v>64</v>
      </c>
      <c r="H31" s="4" t="s">
        <v>31</v>
      </c>
      <c r="I31" s="6" t="e">
        <f>E31-((B23)/(3*B22))</f>
        <v>#REF!</v>
      </c>
      <c r="J31" s="3" t="e">
        <f>F31</f>
        <v>#REF!</v>
      </c>
      <c r="K31" s="3"/>
      <c r="L31" s="3" t="s">
        <v>63</v>
      </c>
      <c r="M31" s="3" t="e">
        <f>I31^2-J31^2</f>
        <v>#REF!</v>
      </c>
      <c r="N31" s="3" t="e">
        <f>2*I31*J31</f>
        <v>#REF!</v>
      </c>
      <c r="O31" s="3"/>
      <c r="P31" s="3" t="s">
        <v>62</v>
      </c>
      <c r="Q31" s="3" t="e">
        <f>I31^3-3*I31*J31^2</f>
        <v>#REF!</v>
      </c>
      <c r="R31" s="3" t="e">
        <f>3*I31^2*J31-J31^3</f>
        <v>#REF!</v>
      </c>
      <c r="S31" s="2"/>
      <c r="T31" s="2"/>
    </row>
    <row r="32" spans="1:20" ht="14.25" hidden="1">
      <c r="A32" s="24" t="s">
        <v>61</v>
      </c>
      <c r="B32" s="23" t="e">
        <f>B30^3</f>
        <v>#REF!</v>
      </c>
      <c r="C32" s="23"/>
      <c r="D32" s="23"/>
      <c r="E32" s="23"/>
      <c r="F32" s="23"/>
      <c r="G32" s="23"/>
      <c r="H32" s="3"/>
      <c r="I32" s="3"/>
      <c r="J32" s="3"/>
      <c r="K32" s="3"/>
      <c r="L32" s="5" t="s">
        <v>60</v>
      </c>
      <c r="M32" s="3"/>
      <c r="N32" s="3"/>
      <c r="O32" s="3"/>
      <c r="P32" s="3"/>
      <c r="Q32" s="3"/>
      <c r="R32" s="3"/>
      <c r="S32" s="2"/>
      <c r="T32" s="2"/>
    </row>
    <row r="33" spans="1:20" ht="15" hidden="1">
      <c r="A33" s="24" t="s">
        <v>59</v>
      </c>
      <c r="B33" s="23" t="e">
        <f>B31^2</f>
        <v>#REF!</v>
      </c>
      <c r="C33" s="23"/>
      <c r="D33" s="25" t="s">
        <v>58</v>
      </c>
      <c r="E33" s="28"/>
      <c r="F33" s="28"/>
      <c r="G33" s="28"/>
      <c r="H33" s="14"/>
      <c r="I33" s="14"/>
      <c r="J33" s="14"/>
      <c r="K33" s="3"/>
      <c r="L33" s="12" t="s">
        <v>57</v>
      </c>
      <c r="M33" s="5" t="e">
        <f>B22*I29^3+B23*I29^2+B24*I29+B25</f>
        <v>#REF!</v>
      </c>
      <c r="N33" s="3"/>
      <c r="O33" s="3"/>
      <c r="P33" s="3"/>
      <c r="Q33" s="3"/>
      <c r="R33" s="3"/>
      <c r="S33" s="2"/>
      <c r="T33" s="2"/>
    </row>
    <row r="34" spans="1:20" ht="15.75" hidden="1">
      <c r="A34" s="24" t="s">
        <v>56</v>
      </c>
      <c r="B34" s="23" t="e">
        <f>B32+B33</f>
        <v>#REF!</v>
      </c>
      <c r="C34" s="23"/>
      <c r="D34" s="23" t="s">
        <v>55</v>
      </c>
      <c r="E34" s="26" t="s">
        <v>54</v>
      </c>
      <c r="F34" s="26" t="s">
        <v>53</v>
      </c>
      <c r="G34" s="23"/>
      <c r="H34" s="3" t="s">
        <v>14</v>
      </c>
      <c r="I34" s="13" t="s">
        <v>54</v>
      </c>
      <c r="J34" s="13" t="s">
        <v>53</v>
      </c>
      <c r="K34" s="3"/>
      <c r="L34" s="3" t="s">
        <v>52</v>
      </c>
      <c r="M34" s="3" t="e">
        <f>B22*Q30</f>
        <v>#REF!</v>
      </c>
      <c r="N34" s="3" t="e">
        <f>B22*R30</f>
        <v>#REF!</v>
      </c>
      <c r="O34" s="3"/>
      <c r="P34" s="3" t="s">
        <v>51</v>
      </c>
      <c r="Q34" s="3" t="e">
        <f>B22*Q31</f>
        <v>#REF!</v>
      </c>
      <c r="R34" s="3" t="e">
        <f>B22*R31</f>
        <v>#REF!</v>
      </c>
      <c r="S34" s="2"/>
      <c r="T34" s="2"/>
    </row>
    <row r="35" spans="1:20" ht="15.75" hidden="1">
      <c r="A35" s="24" t="s">
        <v>50</v>
      </c>
      <c r="B35" s="23" t="e">
        <f>SQRT(B34)</f>
        <v>#REF!</v>
      </c>
      <c r="C35" s="23"/>
      <c r="D35" s="24" t="s">
        <v>49</v>
      </c>
      <c r="E35" s="26" t="e">
        <f>IF(I29&gt;0,"+","-")</f>
        <v>#REF!</v>
      </c>
      <c r="F35" s="26"/>
      <c r="G35" s="23"/>
      <c r="H35" s="4" t="s">
        <v>49</v>
      </c>
      <c r="I35" s="3" t="e">
        <f>FIXED(ABS(I29),C93,TRUE)</f>
        <v>#REF!</v>
      </c>
      <c r="J35" s="3"/>
      <c r="K35" s="3"/>
      <c r="L35" s="3" t="s">
        <v>48</v>
      </c>
      <c r="M35" s="3" t="e">
        <f>B23*M30</f>
        <v>#REF!</v>
      </c>
      <c r="N35" s="3" t="e">
        <f>B23*N30</f>
        <v>#REF!</v>
      </c>
      <c r="O35" s="3"/>
      <c r="P35" s="3" t="s">
        <v>47</v>
      </c>
      <c r="Q35" s="3" t="e">
        <f>B23*M31</f>
        <v>#REF!</v>
      </c>
      <c r="R35" s="3" t="e">
        <f>B23*N31</f>
        <v>#REF!</v>
      </c>
      <c r="S35" s="2"/>
      <c r="T35" s="2"/>
    </row>
    <row r="36" spans="1:20" ht="15.75" hidden="1">
      <c r="A36" s="24" t="s">
        <v>46</v>
      </c>
      <c r="B36" s="23" t="e">
        <f>(-B31+B35)^(1/3)</f>
        <v>#REF!</v>
      </c>
      <c r="C36" s="23"/>
      <c r="D36" s="24" t="s">
        <v>45</v>
      </c>
      <c r="E36" s="26" t="e">
        <f>IF(I30&gt;0,"+","-")</f>
        <v>#REF!</v>
      </c>
      <c r="F36" s="26" t="e">
        <f>IF(J30&gt;0,"+","-")</f>
        <v>#REF!</v>
      </c>
      <c r="G36" s="23"/>
      <c r="H36" s="4" t="s">
        <v>45</v>
      </c>
      <c r="I36" s="3" t="e">
        <f>FIXED(ABS(I30),C93,TRUE)</f>
        <v>#REF!</v>
      </c>
      <c r="J36" s="3" t="e">
        <f>FIXED(ABS(J30),C93,TRUE)</f>
        <v>#REF!</v>
      </c>
      <c r="K36" s="3"/>
      <c r="L36" s="3" t="s">
        <v>44</v>
      </c>
      <c r="M36" s="3" t="e">
        <f>B24*I30</f>
        <v>#REF!</v>
      </c>
      <c r="N36" s="3" t="e">
        <f>B24*J30</f>
        <v>#REF!</v>
      </c>
      <c r="O36" s="3"/>
      <c r="P36" s="3" t="s">
        <v>43</v>
      </c>
      <c r="Q36" s="3" t="e">
        <f>B24*I31</f>
        <v>#REF!</v>
      </c>
      <c r="R36" s="3" t="e">
        <f>B24*J31</f>
        <v>#REF!</v>
      </c>
      <c r="S36" s="2"/>
      <c r="T36" s="2"/>
    </row>
    <row r="37" spans="1:20" hidden="1">
      <c r="A37" s="24" t="s">
        <v>42</v>
      </c>
      <c r="B37" s="23" t="e">
        <f>(-B31-B35)^(1/3)</f>
        <v>#REF!</v>
      </c>
      <c r="C37" s="23"/>
      <c r="D37" s="24" t="s">
        <v>41</v>
      </c>
      <c r="E37" s="26" t="e">
        <f>IF(I31&gt;0,"+","-")</f>
        <v>#REF!</v>
      </c>
      <c r="F37" s="26" t="e">
        <f>IF(J31&gt;0,"+","-")</f>
        <v>#REF!</v>
      </c>
      <c r="G37" s="23"/>
      <c r="H37" s="4" t="s">
        <v>41</v>
      </c>
      <c r="I37" s="3" t="e">
        <f>FIXED(ABS(I31),C93,TRUE)</f>
        <v>#REF!</v>
      </c>
      <c r="J37" s="3" t="e">
        <f>FIXED(ABS(J31),C93,TRUE)</f>
        <v>#REF!</v>
      </c>
      <c r="K37" s="3"/>
      <c r="L37" s="3" t="s">
        <v>40</v>
      </c>
      <c r="M37" s="3">
        <f>B25</f>
        <v>0</v>
      </c>
      <c r="N37" s="3"/>
      <c r="O37" s="3"/>
      <c r="P37" s="3" t="s">
        <v>40</v>
      </c>
      <c r="Q37" s="3">
        <f>B25</f>
        <v>0</v>
      </c>
      <c r="R37" s="3"/>
      <c r="S37" s="2"/>
      <c r="T37" s="2"/>
    </row>
    <row r="38" spans="1:20" ht="14.25" hidden="1">
      <c r="A38" s="24" t="s">
        <v>39</v>
      </c>
      <c r="B38" s="23" t="e">
        <f>B36+B37</f>
        <v>#REF!</v>
      </c>
      <c r="C38" s="23"/>
      <c r="D38" s="23"/>
      <c r="E38" s="23"/>
      <c r="F38" s="23"/>
      <c r="G38" s="23"/>
      <c r="H38" s="3"/>
      <c r="I38" s="3"/>
      <c r="J38" s="3"/>
      <c r="K38" s="3"/>
      <c r="L38" s="12" t="s">
        <v>38</v>
      </c>
      <c r="M38" s="5" t="e">
        <f>SUM(M34:M37)</f>
        <v>#REF!</v>
      </c>
      <c r="N38" s="5" t="e">
        <f>SUM(N34:N37)</f>
        <v>#REF!</v>
      </c>
      <c r="O38" s="3"/>
      <c r="P38" s="12" t="s">
        <v>37</v>
      </c>
      <c r="Q38" s="5" t="e">
        <f>SUM(Q34:Q37)</f>
        <v>#REF!</v>
      </c>
      <c r="R38" s="5" t="e">
        <f>SUM(R34:R37)</f>
        <v>#REF!</v>
      </c>
      <c r="S38" s="2"/>
      <c r="T38" s="2"/>
    </row>
    <row r="39" spans="1:20" hidden="1">
      <c r="A39" s="24" t="s">
        <v>36</v>
      </c>
      <c r="B39" s="23" t="e">
        <f>0.5*B38</f>
        <v>#REF!</v>
      </c>
      <c r="C39" s="23"/>
      <c r="D39" s="23"/>
      <c r="E39" s="23"/>
      <c r="F39" s="21" t="s">
        <v>35</v>
      </c>
      <c r="G39" s="2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2"/>
      <c r="T39" s="2"/>
    </row>
    <row r="40" spans="1:20" hidden="1">
      <c r="A40" s="24" t="s">
        <v>34</v>
      </c>
      <c r="B40" s="23" t="e">
        <f>0.5*(B36-B37)</f>
        <v>#REF!</v>
      </c>
      <c r="C40" s="23"/>
      <c r="D40" s="23"/>
      <c r="E40" s="23"/>
      <c r="F40" s="23" t="s">
        <v>33</v>
      </c>
      <c r="G40" s="23" t="e">
        <f>E35&amp;I35</f>
        <v>#REF!</v>
      </c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2"/>
      <c r="T40" s="2"/>
    </row>
    <row r="41" spans="1:20" hidden="1">
      <c r="A41" s="23"/>
      <c r="B41" s="23"/>
      <c r="C41" s="23"/>
      <c r="D41" s="23"/>
      <c r="E41" s="23"/>
      <c r="F41" s="23" t="s">
        <v>32</v>
      </c>
      <c r="G41" s="23" t="e">
        <f>E36&amp;I36&amp;F36&amp;J36&amp;"j"</f>
        <v>#REF!</v>
      </c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2"/>
      <c r="T41" s="2"/>
    </row>
    <row r="42" spans="1:20" hidden="1">
      <c r="A42" s="29"/>
      <c r="B42" s="29"/>
      <c r="C42" s="29"/>
      <c r="D42" s="29"/>
      <c r="E42" s="29"/>
      <c r="F42" s="29" t="s">
        <v>31</v>
      </c>
      <c r="G42" s="29" t="e">
        <f>E37&amp;I37&amp;F37&amp;J37&amp;"j"</f>
        <v>#REF!</v>
      </c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2"/>
      <c r="T42" s="2"/>
    </row>
    <row r="43" spans="1:20" ht="13.5" hidden="1" thickBot="1">
      <c r="A43" s="30"/>
      <c r="B43" s="30"/>
      <c r="C43" s="30"/>
      <c r="D43" s="30"/>
      <c r="E43" s="30"/>
      <c r="F43" s="30"/>
      <c r="G43" s="3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2"/>
      <c r="T43" s="2"/>
    </row>
    <row r="44" spans="1:20" hidden="1">
      <c r="A44" s="31" t="s">
        <v>30</v>
      </c>
      <c r="B44" s="32"/>
      <c r="C44" s="32"/>
      <c r="D44" s="32"/>
      <c r="E44" s="32"/>
      <c r="F44" s="32"/>
      <c r="G44" s="32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2"/>
      <c r="T44" s="2"/>
    </row>
    <row r="45" spans="1:20" ht="15.75" hidden="1">
      <c r="A45" s="23" t="s">
        <v>29</v>
      </c>
      <c r="B45" s="23"/>
      <c r="C45" s="23"/>
      <c r="D45" s="24" t="s">
        <v>28</v>
      </c>
      <c r="E45" s="23" t="e">
        <f>2*SQRT(B47)*COS(B52)</f>
        <v>#REF!</v>
      </c>
      <c r="F45" s="24" t="s">
        <v>2</v>
      </c>
      <c r="G45" s="23" t="e">
        <f>E45-(B23)/(3*B22)</f>
        <v>#REF!</v>
      </c>
      <c r="H45" s="3"/>
      <c r="I45" s="3"/>
      <c r="J45" s="3"/>
      <c r="K45" s="3"/>
      <c r="L45" s="5" t="s">
        <v>27</v>
      </c>
      <c r="M45" s="3"/>
      <c r="N45" s="3"/>
      <c r="O45" s="3"/>
      <c r="P45" s="3"/>
      <c r="Q45" s="3"/>
      <c r="R45" s="3"/>
      <c r="S45" s="2"/>
      <c r="T45" s="2"/>
    </row>
    <row r="46" spans="1:20" ht="15.75" hidden="1">
      <c r="A46" s="23" t="s">
        <v>26</v>
      </c>
      <c r="B46" s="23" t="e">
        <f>B31</f>
        <v>#REF!</v>
      </c>
      <c r="C46" s="23"/>
      <c r="D46" s="24" t="s">
        <v>25</v>
      </c>
      <c r="E46" s="23" t="e">
        <f>-2*SQRT(B47)*COS(B53)</f>
        <v>#REF!</v>
      </c>
      <c r="F46" s="24" t="s">
        <v>1</v>
      </c>
      <c r="G46" s="33" t="e">
        <f>E46-(B23)/(3*B22)</f>
        <v>#REF!</v>
      </c>
      <c r="H46" s="3"/>
      <c r="I46" s="3"/>
      <c r="J46" s="3"/>
      <c r="K46" s="3"/>
      <c r="L46" s="3" t="s">
        <v>24</v>
      </c>
      <c r="M46" s="8" t="e">
        <f>B22*G45^3+B23*G45^2+B24*G45+B25</f>
        <v>#REF!</v>
      </c>
      <c r="N46" s="3"/>
      <c r="O46" s="3"/>
      <c r="P46" s="3"/>
      <c r="Q46" s="3"/>
      <c r="R46" s="3"/>
      <c r="S46" s="2"/>
      <c r="T46" s="2"/>
    </row>
    <row r="47" spans="1:20" ht="15.75" hidden="1">
      <c r="A47" s="34" t="s">
        <v>23</v>
      </c>
      <c r="B47" s="23" t="e">
        <f>ABS(B28)/3</f>
        <v>#REF!</v>
      </c>
      <c r="C47" s="23"/>
      <c r="D47" s="24" t="s">
        <v>22</v>
      </c>
      <c r="E47" s="23" t="e">
        <f>-2*SQRT(B47)*COS(B54)</f>
        <v>#REF!</v>
      </c>
      <c r="F47" s="24" t="s">
        <v>0</v>
      </c>
      <c r="G47" s="23" t="e">
        <f>E47-(B23)/(3*B22)</f>
        <v>#REF!</v>
      </c>
      <c r="H47" s="3"/>
      <c r="I47" s="3"/>
      <c r="J47" s="3"/>
      <c r="K47" s="3"/>
      <c r="L47" s="3" t="s">
        <v>21</v>
      </c>
      <c r="M47" s="8" t="e">
        <f>B22*G46^3+B23*G46^2+B24*G46+B25</f>
        <v>#REF!</v>
      </c>
      <c r="N47" s="3"/>
      <c r="O47" s="3"/>
      <c r="P47" s="3"/>
      <c r="Q47" s="3"/>
      <c r="R47" s="3"/>
      <c r="S47" s="2"/>
      <c r="T47" s="2"/>
    </row>
    <row r="48" spans="1:20" ht="15.75" hidden="1">
      <c r="A48" s="34" t="s">
        <v>20</v>
      </c>
      <c r="B48" s="23" t="e">
        <f>B47^3</f>
        <v>#REF!</v>
      </c>
      <c r="C48" s="23"/>
      <c r="D48" s="23"/>
      <c r="E48" s="23"/>
      <c r="F48" s="23"/>
      <c r="G48" s="23"/>
      <c r="H48" s="3"/>
      <c r="I48" s="3"/>
      <c r="J48" s="3"/>
      <c r="K48" s="3"/>
      <c r="L48" s="3" t="s">
        <v>19</v>
      </c>
      <c r="M48" s="8" t="e">
        <f>B22*G47^3+B23*G47^2+B24*G47+B25</f>
        <v>#REF!</v>
      </c>
      <c r="N48" s="3"/>
      <c r="O48" s="3"/>
      <c r="P48" s="3"/>
      <c r="Q48" s="3"/>
      <c r="R48" s="3"/>
      <c r="S48" s="2"/>
      <c r="T48" s="2"/>
    </row>
    <row r="49" spans="1:20" ht="14.25" hidden="1">
      <c r="A49" s="23" t="s">
        <v>18</v>
      </c>
      <c r="B49" s="23" t="e">
        <f>SQRT(B48)</f>
        <v>#REF!</v>
      </c>
      <c r="C49" s="23"/>
      <c r="D49" s="25" t="s">
        <v>17</v>
      </c>
      <c r="E49" s="25"/>
      <c r="F49" s="25"/>
      <c r="G49" s="25"/>
      <c r="H49" s="7"/>
      <c r="I49" s="7"/>
      <c r="J49" s="7"/>
      <c r="K49" s="3"/>
      <c r="L49" s="3"/>
      <c r="M49" s="3"/>
      <c r="N49" s="3"/>
      <c r="O49" s="3"/>
      <c r="P49" s="3"/>
      <c r="Q49" s="3"/>
      <c r="R49" s="3"/>
      <c r="S49" s="2"/>
      <c r="T49" s="2"/>
    </row>
    <row r="50" spans="1:20" hidden="1">
      <c r="A50" s="35" t="s">
        <v>16</v>
      </c>
      <c r="B50" s="36" t="e">
        <f>ACOS(-B46/B49)</f>
        <v>#REF!</v>
      </c>
      <c r="C50" s="23"/>
      <c r="D50" s="23" t="s">
        <v>15</v>
      </c>
      <c r="E50" s="23"/>
      <c r="F50" s="23"/>
      <c r="G50" s="23" t="s">
        <v>14</v>
      </c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2"/>
      <c r="T50" s="2"/>
    </row>
    <row r="51" spans="1:20" ht="15.75" hidden="1">
      <c r="A51" s="23" t="s">
        <v>13</v>
      </c>
      <c r="B51" s="23">
        <f>RADIANS(60)</f>
        <v>1.0471975511965976</v>
      </c>
      <c r="C51" s="23"/>
      <c r="D51" s="24" t="s">
        <v>12</v>
      </c>
      <c r="E51" s="23" t="e">
        <f>IF(G45&gt;0,"+","-")</f>
        <v>#REF!</v>
      </c>
      <c r="F51" s="23"/>
      <c r="G51" s="24" t="s">
        <v>11</v>
      </c>
      <c r="H51" s="3" t="e">
        <f>FIXED(ABS(G45),$C$93,TRUE)</f>
        <v>#REF!</v>
      </c>
      <c r="I51" s="3"/>
      <c r="J51" s="3"/>
      <c r="K51" s="3"/>
      <c r="L51" s="3"/>
      <c r="M51" s="3"/>
      <c r="N51" s="3"/>
      <c r="O51" s="3"/>
      <c r="P51" s="3"/>
      <c r="Q51" s="3"/>
      <c r="R51" s="3"/>
      <c r="S51" s="2"/>
      <c r="T51" s="2"/>
    </row>
    <row r="52" spans="1:20" ht="15.75" hidden="1">
      <c r="A52" s="37" t="s">
        <v>10</v>
      </c>
      <c r="B52" s="23" t="e">
        <f>B50/3</f>
        <v>#REF!</v>
      </c>
      <c r="C52" s="23"/>
      <c r="D52" s="24" t="s">
        <v>9</v>
      </c>
      <c r="E52" s="23" t="e">
        <f>IF(G46&gt;0,"+","-")</f>
        <v>#REF!</v>
      </c>
      <c r="F52" s="23"/>
      <c r="G52" s="24" t="s">
        <v>8</v>
      </c>
      <c r="H52" s="3" t="e">
        <f>FIXED(ABS(G46),$C$93,TRUE)</f>
        <v>#REF!</v>
      </c>
      <c r="I52" s="3"/>
      <c r="J52" s="3"/>
      <c r="K52" s="3"/>
      <c r="L52" s="3"/>
      <c r="M52" s="3"/>
      <c r="N52" s="3"/>
      <c r="O52" s="3"/>
      <c r="P52" s="3"/>
      <c r="Q52" s="3"/>
      <c r="R52" s="3"/>
      <c r="S52" s="2"/>
      <c r="T52" s="2"/>
    </row>
    <row r="53" spans="1:20" ht="15.75" hidden="1">
      <c r="A53" s="35" t="s">
        <v>7</v>
      </c>
      <c r="B53" s="34" t="e">
        <f>(B50/3)-B51</f>
        <v>#REF!</v>
      </c>
      <c r="C53" s="23"/>
      <c r="D53" s="24" t="s">
        <v>6</v>
      </c>
      <c r="E53" s="23" t="e">
        <f>IF(G47&gt;0,"+","-")</f>
        <v>#REF!</v>
      </c>
      <c r="F53" s="23"/>
      <c r="G53" s="24" t="s">
        <v>5</v>
      </c>
      <c r="H53" s="3" t="e">
        <f>FIXED(ABS(G47),$C$93,TRUE)</f>
        <v>#REF!</v>
      </c>
      <c r="I53" s="3"/>
      <c r="J53" s="3"/>
      <c r="K53" s="3"/>
      <c r="L53" s="3"/>
      <c r="M53" s="3"/>
      <c r="N53" s="3"/>
      <c r="O53" s="3"/>
      <c r="P53" s="3"/>
      <c r="Q53" s="3"/>
      <c r="R53" s="3"/>
      <c r="S53" s="2"/>
      <c r="T53" s="2"/>
    </row>
    <row r="54" spans="1:20" ht="14.25" hidden="1">
      <c r="A54" s="35" t="s">
        <v>4</v>
      </c>
      <c r="B54" s="34" t="e">
        <f>(B50/3)+B51</f>
        <v>#REF!</v>
      </c>
      <c r="C54" s="23"/>
      <c r="D54" s="23"/>
      <c r="E54" s="23"/>
      <c r="F54" s="23"/>
      <c r="G54" s="2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2"/>
      <c r="T54" s="2"/>
    </row>
    <row r="55" spans="1:20" hidden="1">
      <c r="A55" s="23"/>
      <c r="B55" s="23"/>
      <c r="C55" s="23"/>
      <c r="D55" s="21" t="s">
        <v>3</v>
      </c>
      <c r="E55" s="23"/>
      <c r="F55" s="23"/>
      <c r="G55" s="2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2"/>
      <c r="T55" s="2"/>
    </row>
    <row r="56" spans="1:20" ht="15.75" hidden="1">
      <c r="A56" s="23"/>
      <c r="B56" s="23"/>
      <c r="C56" s="23"/>
      <c r="D56" s="24" t="s">
        <v>2</v>
      </c>
      <c r="E56" s="24" t="e">
        <f>E51&amp;H51</f>
        <v>#REF!</v>
      </c>
      <c r="F56" s="23"/>
      <c r="G56" s="2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2"/>
      <c r="T56" s="2"/>
    </row>
    <row r="57" spans="1:20" ht="15.75" hidden="1">
      <c r="A57" s="23"/>
      <c r="B57" s="23"/>
      <c r="C57" s="23"/>
      <c r="D57" s="24" t="s">
        <v>1</v>
      </c>
      <c r="E57" s="24" t="e">
        <f>E52&amp;H52</f>
        <v>#REF!</v>
      </c>
      <c r="F57" s="23"/>
      <c r="G57" s="2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2"/>
      <c r="T57" s="2"/>
    </row>
    <row r="58" spans="1:20" ht="15.75" hidden="1">
      <c r="A58" s="23"/>
      <c r="B58" s="23"/>
      <c r="C58" s="23"/>
      <c r="D58" s="24" t="s">
        <v>0</v>
      </c>
      <c r="E58" s="24" t="e">
        <f>E53&amp;H53</f>
        <v>#REF!</v>
      </c>
      <c r="F58" s="23"/>
      <c r="G58" s="2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2"/>
      <c r="T58" s="2"/>
    </row>
    <row r="59" spans="1:20" hidden="1"/>
    <row r="60" spans="1:20" hidden="1">
      <c r="A60" s="18"/>
      <c r="B60" s="18"/>
      <c r="C60" s="18"/>
      <c r="D60" s="18"/>
      <c r="E60" s="18"/>
      <c r="F60" s="18"/>
      <c r="G60" s="18"/>
    </row>
    <row r="61" spans="1:20" hidden="1">
      <c r="A61" s="18"/>
      <c r="B61" s="18"/>
      <c r="C61" s="18"/>
      <c r="D61" s="18"/>
      <c r="E61" s="18"/>
      <c r="F61" s="18"/>
      <c r="G61" s="18"/>
    </row>
    <row r="62" spans="1:20" hidden="1">
      <c r="A62" s="18"/>
      <c r="B62" s="18"/>
      <c r="C62" s="18"/>
      <c r="D62" s="18"/>
      <c r="E62" s="18"/>
      <c r="F62" s="18"/>
      <c r="G62" s="18"/>
    </row>
    <row r="63" spans="1:20" hidden="1">
      <c r="A63" s="18"/>
      <c r="B63" s="18"/>
      <c r="C63" s="18"/>
      <c r="D63" s="18"/>
      <c r="E63" s="18"/>
      <c r="F63" s="18"/>
      <c r="G63" s="18"/>
    </row>
    <row r="64" spans="1:20" hidden="1">
      <c r="A64" s="18"/>
      <c r="B64" s="18"/>
      <c r="C64" s="18"/>
      <c r="D64" s="18"/>
      <c r="E64" s="18"/>
      <c r="F64" s="18"/>
      <c r="G64" s="18"/>
    </row>
    <row r="65" spans="1:7" hidden="1">
      <c r="A65" s="18"/>
      <c r="B65" s="18"/>
      <c r="C65" s="18"/>
      <c r="D65" s="18"/>
      <c r="E65" s="18"/>
      <c r="F65" s="18"/>
      <c r="G65" s="18"/>
    </row>
    <row r="66" spans="1:7" hidden="1">
      <c r="A66" s="18"/>
      <c r="B66" s="18"/>
      <c r="C66" s="18"/>
      <c r="D66" s="18"/>
      <c r="E66" s="18"/>
      <c r="F66" s="18"/>
      <c r="G66" s="18"/>
    </row>
    <row r="67" spans="1:7" hidden="1">
      <c r="A67" s="18"/>
      <c r="B67" s="18"/>
      <c r="C67" s="18"/>
      <c r="D67" s="18"/>
      <c r="E67" s="18"/>
      <c r="F67" s="18"/>
      <c r="G67" s="18"/>
    </row>
    <row r="68" spans="1:7" hidden="1">
      <c r="A68" s="18"/>
      <c r="B68" s="18"/>
      <c r="C68" s="18"/>
      <c r="D68" s="18"/>
      <c r="E68" s="18"/>
      <c r="F68" s="18"/>
      <c r="G68" s="18"/>
    </row>
    <row r="69" spans="1:7" hidden="1">
      <c r="A69" s="18"/>
      <c r="B69" s="18"/>
      <c r="C69" s="18"/>
      <c r="D69" s="18"/>
      <c r="E69" s="18"/>
      <c r="F69" s="18"/>
      <c r="G69" s="18"/>
    </row>
    <row r="70" spans="1:7" hidden="1">
      <c r="A70" s="18"/>
      <c r="B70" s="18"/>
      <c r="C70" s="18"/>
      <c r="D70" s="18"/>
      <c r="E70" s="18"/>
      <c r="F70" s="18"/>
      <c r="G70" s="18"/>
    </row>
    <row r="71" spans="1:7" hidden="1">
      <c r="A71" s="18"/>
      <c r="B71" s="18"/>
      <c r="C71" s="18"/>
      <c r="D71" s="18"/>
      <c r="E71" s="18"/>
      <c r="F71" s="18"/>
      <c r="G71" s="18"/>
    </row>
    <row r="72" spans="1:7" hidden="1">
      <c r="A72" s="18"/>
      <c r="B72" s="18"/>
      <c r="C72" s="18"/>
      <c r="D72" s="18"/>
      <c r="E72" s="18"/>
      <c r="F72" s="18"/>
      <c r="G72" s="18"/>
    </row>
    <row r="73" spans="1:7" hidden="1">
      <c r="A73" s="18"/>
      <c r="B73" s="18"/>
      <c r="C73" s="18"/>
      <c r="D73" s="18"/>
      <c r="E73" s="18"/>
      <c r="F73" s="18"/>
      <c r="G73" s="18"/>
    </row>
    <row r="74" spans="1:7" hidden="1">
      <c r="A74" s="18"/>
      <c r="B74" s="18"/>
      <c r="C74" s="18"/>
      <c r="D74" s="18"/>
      <c r="E74" s="18"/>
      <c r="F74" s="18"/>
      <c r="G74" s="18"/>
    </row>
    <row r="75" spans="1:7" hidden="1">
      <c r="A75" s="18"/>
      <c r="B75" s="18"/>
      <c r="C75" s="18"/>
      <c r="D75" s="18"/>
      <c r="E75" s="18"/>
      <c r="F75" s="18"/>
      <c r="G75" s="18"/>
    </row>
    <row r="76" spans="1:7" hidden="1">
      <c r="A76" s="18"/>
      <c r="B76" s="18"/>
      <c r="C76" s="18"/>
      <c r="D76" s="18"/>
      <c r="E76" s="18"/>
      <c r="F76" s="18"/>
      <c r="G76" s="18"/>
    </row>
    <row r="77" spans="1:7" hidden="1">
      <c r="A77" s="18"/>
      <c r="B77" s="18"/>
      <c r="C77" s="18"/>
      <c r="D77" s="18"/>
      <c r="E77" s="18"/>
      <c r="F77" s="18"/>
      <c r="G77" s="18"/>
    </row>
    <row r="78" spans="1:7" hidden="1">
      <c r="A78" s="18"/>
      <c r="B78" s="18"/>
      <c r="C78" s="18"/>
      <c r="D78" s="18"/>
      <c r="E78" s="18"/>
      <c r="F78" s="18"/>
      <c r="G78" s="18"/>
    </row>
    <row r="79" spans="1:7" hidden="1">
      <c r="A79" s="18"/>
      <c r="B79" s="18"/>
      <c r="C79" s="18"/>
      <c r="D79" s="18"/>
      <c r="E79" s="18"/>
      <c r="F79" s="18"/>
      <c r="G79" s="18"/>
    </row>
    <row r="80" spans="1:7" hidden="1">
      <c r="A80" s="18"/>
      <c r="B80" s="18"/>
      <c r="C80" s="18"/>
      <c r="D80" s="18"/>
      <c r="E80" s="18"/>
      <c r="F80" s="18"/>
      <c r="G80" s="18"/>
    </row>
    <row r="81" spans="1:8" hidden="1">
      <c r="A81" s="18"/>
      <c r="B81" s="18"/>
      <c r="C81" s="18"/>
      <c r="D81" s="18"/>
      <c r="E81" s="18"/>
      <c r="F81" s="18"/>
      <c r="G81" s="18"/>
    </row>
    <row r="82" spans="1:8" hidden="1">
      <c r="A82" s="18"/>
      <c r="B82" s="18"/>
      <c r="C82" s="18"/>
      <c r="D82" s="18"/>
      <c r="E82" s="18"/>
      <c r="F82" s="18"/>
      <c r="G82" s="18"/>
    </row>
    <row r="83" spans="1:8" hidden="1">
      <c r="A83" s="18"/>
      <c r="B83" s="18"/>
      <c r="C83" s="18"/>
      <c r="D83" s="18"/>
      <c r="E83" s="18"/>
      <c r="F83" s="18"/>
      <c r="G83" s="18"/>
    </row>
    <row r="84" spans="1:8" hidden="1">
      <c r="A84" s="18"/>
      <c r="B84" s="18"/>
      <c r="C84" s="18"/>
      <c r="D84" s="18"/>
      <c r="E84" s="18"/>
      <c r="F84" s="18"/>
      <c r="G84" s="18"/>
    </row>
    <row r="85" spans="1:8">
      <c r="A85" s="18"/>
      <c r="B85" s="18"/>
      <c r="C85" s="18"/>
      <c r="D85" s="18"/>
      <c r="E85" s="18"/>
      <c r="F85" s="18"/>
      <c r="G85" s="18"/>
    </row>
    <row r="86" spans="1:8" ht="18">
      <c r="A86" s="88" t="s">
        <v>92</v>
      </c>
      <c r="B86" s="88"/>
      <c r="C86" s="88"/>
      <c r="D86" s="88"/>
      <c r="E86" s="88"/>
      <c r="F86" s="88"/>
      <c r="G86" s="88"/>
    </row>
    <row r="87" spans="1:8">
      <c r="A87" s="49"/>
      <c r="B87" s="49"/>
      <c r="C87" s="66"/>
      <c r="D87" s="49"/>
      <c r="E87" s="50"/>
      <c r="F87" s="50"/>
      <c r="G87" s="50"/>
      <c r="H87" s="19"/>
    </row>
    <row r="88" spans="1:8" ht="18.75">
      <c r="A88" s="81" t="s">
        <v>123</v>
      </c>
      <c r="B88" s="78">
        <f>-C6*Entropia!B88</f>
        <v>-14046.627614047291</v>
      </c>
      <c r="C88" s="67"/>
      <c r="D88" s="50"/>
      <c r="E88" s="73" t="s">
        <v>99</v>
      </c>
      <c r="F88" s="60">
        <f>(C4/C5)*C7</f>
        <v>2</v>
      </c>
      <c r="G88" s="48"/>
    </row>
    <row r="89" spans="1:8" ht="15.75">
      <c r="A89" s="74"/>
      <c r="B89" s="68"/>
      <c r="C89" s="69"/>
      <c r="D89" s="48"/>
      <c r="E89" s="48"/>
      <c r="F89" s="48"/>
      <c r="G89" s="48"/>
    </row>
    <row r="90" spans="1:8" ht="18.75">
      <c r="A90" s="83" t="s">
        <v>124</v>
      </c>
      <c r="B90" s="78">
        <f>-C6*Entropia!B90</f>
        <v>-10132.5</v>
      </c>
      <c r="C90" s="69"/>
      <c r="D90" s="48"/>
      <c r="E90" s="48"/>
      <c r="F90" s="48"/>
      <c r="G90" s="48"/>
    </row>
    <row r="91" spans="1:8">
      <c r="A91" s="68"/>
      <c r="B91" s="68"/>
      <c r="C91" s="69"/>
      <c r="D91" s="48"/>
      <c r="E91" s="48"/>
      <c r="F91" s="48"/>
      <c r="G91" s="48"/>
    </row>
    <row r="92" spans="1:8">
      <c r="A92" s="49"/>
      <c r="B92" s="50"/>
      <c r="C92" s="70"/>
      <c r="D92" s="48"/>
      <c r="E92" s="48"/>
      <c r="F92" s="48"/>
      <c r="G92" s="48"/>
    </row>
    <row r="93" spans="1:8">
      <c r="A93" s="50"/>
      <c r="B93" s="50"/>
      <c r="C93" s="50"/>
      <c r="D93" s="50"/>
      <c r="E93" s="48"/>
      <c r="F93" s="50"/>
      <c r="G93" s="50"/>
    </row>
    <row r="94" spans="1:8">
      <c r="A94" s="51"/>
      <c r="B94" s="71"/>
      <c r="C94" s="51"/>
      <c r="D94" s="48"/>
      <c r="E94" s="48"/>
      <c r="F94" s="48"/>
      <c r="G94" s="48"/>
    </row>
    <row r="95" spans="1:8">
      <c r="A95" s="51"/>
      <c r="B95" s="71"/>
      <c r="C95" s="72"/>
      <c r="D95" s="53"/>
      <c r="E95" s="48"/>
      <c r="F95" s="48"/>
      <c r="G95" s="48"/>
    </row>
    <row r="96" spans="1:8" ht="15">
      <c r="A96" s="52"/>
      <c r="B96" s="54"/>
      <c r="C96" s="53"/>
      <c r="D96" s="53"/>
      <c r="E96" s="48"/>
      <c r="F96" s="48"/>
      <c r="G96" s="48"/>
    </row>
    <row r="97" spans="1:7" ht="15" customHeight="1">
      <c r="A97" s="89" t="s">
        <v>93</v>
      </c>
      <c r="B97" s="89"/>
      <c r="C97" s="89"/>
      <c r="D97" s="89"/>
      <c r="E97" s="89"/>
      <c r="F97" s="89"/>
      <c r="G97" s="89"/>
    </row>
    <row r="98" spans="1:7" ht="15">
      <c r="A98" s="56"/>
      <c r="B98" s="58"/>
      <c r="C98" s="64"/>
      <c r="D98" s="64"/>
      <c r="E98" s="55"/>
      <c r="F98" s="55"/>
      <c r="G98" s="55"/>
    </row>
    <row r="99" spans="1:7" ht="18.75">
      <c r="A99" s="82" t="s">
        <v>123</v>
      </c>
      <c r="B99" s="79">
        <f>(Entalpía!B99)-(C6*Entropia!B90)</f>
        <v>-10069.393065621391</v>
      </c>
      <c r="C99" s="55"/>
      <c r="D99" s="55"/>
      <c r="E99" s="75" t="s">
        <v>100</v>
      </c>
      <c r="F99" s="60">
        <f>((C14*C8*C6)/(C5-C14*C12))-(C11*C14^2)/(C5^2)</f>
        <v>1.9932697099419734</v>
      </c>
      <c r="G99" s="55"/>
    </row>
    <row r="100" spans="1:7" ht="15">
      <c r="A100" s="76"/>
      <c r="B100" s="59"/>
      <c r="C100" s="55"/>
      <c r="D100" s="55"/>
      <c r="E100" s="55"/>
      <c r="F100" s="55"/>
      <c r="G100" s="55"/>
    </row>
    <row r="101" spans="1:7" ht="18.75">
      <c r="A101" s="82" t="s">
        <v>125</v>
      </c>
      <c r="B101" s="80">
        <f>(Entalpía!B101)-(C6*Entropia!B101)</f>
        <v>-10166.59733200648</v>
      </c>
      <c r="C101" s="90"/>
      <c r="D101" s="91"/>
      <c r="E101" s="91"/>
      <c r="F101" s="91"/>
      <c r="G101" s="55"/>
    </row>
    <row r="102" spans="1:7" ht="15">
      <c r="A102" s="55"/>
      <c r="B102" s="58"/>
      <c r="C102" s="91"/>
      <c r="D102" s="91"/>
      <c r="E102" s="91"/>
      <c r="F102" s="91"/>
      <c r="G102" s="55"/>
    </row>
    <row r="103" spans="1:7" ht="15">
      <c r="A103" s="55"/>
      <c r="B103" s="85">
        <f>C11*(C14 ^2)*((1/C4)-(1/C5))</f>
        <v>1.2958460240963861</v>
      </c>
      <c r="C103" s="91"/>
      <c r="D103" s="91"/>
      <c r="E103" s="91"/>
      <c r="F103" s="91"/>
      <c r="G103" s="55"/>
    </row>
    <row r="104" spans="1:7">
      <c r="A104" s="55"/>
      <c r="B104" s="55"/>
      <c r="C104" s="55"/>
      <c r="D104" s="55"/>
      <c r="E104" s="55"/>
      <c r="F104" s="55"/>
      <c r="G104" s="55"/>
    </row>
    <row r="106" spans="1:7">
      <c r="B106" s="92" t="s">
        <v>85</v>
      </c>
      <c r="C106" s="92"/>
      <c r="D106" s="92"/>
      <c r="E106" s="92"/>
      <c r="F106" s="92"/>
    </row>
    <row r="108" spans="1:7">
      <c r="B108" s="87" t="s">
        <v>86</v>
      </c>
      <c r="C108" s="87"/>
      <c r="D108" s="87"/>
      <c r="E108" s="87"/>
      <c r="F108" s="87"/>
    </row>
  </sheetData>
  <sheetProtection algorithmName="SHA-512" hashValue="U8eUb13KNS6d1x0b/Z9IkP7MLNEJfacSTLuz6FMAIhO5AdfHjC5u0TuSy79YGx9OAI+oSG44B60c6Cy9e1b4ZA==" saltValue="nRBp3EJmEYr3C/UhONN60A==" spinCount="100000" sheet="1" selectLockedCells="1"/>
  <mergeCells count="7">
    <mergeCell ref="B108:F108"/>
    <mergeCell ref="A86:G86"/>
    <mergeCell ref="A97:G97"/>
    <mergeCell ref="C101:F101"/>
    <mergeCell ref="C102:F102"/>
    <mergeCell ref="C103:F103"/>
    <mergeCell ref="B106:F106"/>
  </mergeCells>
  <pageMargins left="0.75" right="0.75" top="1" bottom="1" header="0.5" footer="0.5"/>
  <pageSetup paperSize="9" orientation="portrait" horizontalDpi="150" verticalDpi="15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AD7768-E575-4E92-81CC-DE7C5F333670}">
  <dimension ref="C1:E6"/>
  <sheetViews>
    <sheetView workbookViewId="0"/>
  </sheetViews>
  <sheetFormatPr baseColWidth="10" defaultRowHeight="15"/>
  <sheetData>
    <row r="1" spans="3:5">
      <c r="C1" t="s">
        <v>117</v>
      </c>
      <c r="D1" t="s">
        <v>82</v>
      </c>
      <c r="E1" t="s">
        <v>80</v>
      </c>
    </row>
    <row r="2" spans="3:5">
      <c r="C2" t="s">
        <v>118</v>
      </c>
    </row>
    <row r="3" spans="3:5">
      <c r="C3" t="s">
        <v>119</v>
      </c>
    </row>
    <row r="4" spans="3:5">
      <c r="C4" t="s">
        <v>120</v>
      </c>
    </row>
    <row r="5" spans="3:5">
      <c r="C5" t="s">
        <v>121</v>
      </c>
    </row>
    <row r="6" spans="3:5">
      <c r="C6" t="s">
        <v>122</v>
      </c>
    </row>
  </sheetData>
  <pageMargins left="0.7" right="0.7" top="0.75" bottom="0.75" header="0.3" footer="0.3"/>
  <customProperties>
    <customPr name="SSC_SHEET_GU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Trabajo exp  o comp</vt:lpstr>
      <vt:lpstr>Calor</vt:lpstr>
      <vt:lpstr>Entropia</vt:lpstr>
      <vt:lpstr>Energía Interna</vt:lpstr>
      <vt:lpstr>Entalpía</vt:lpstr>
      <vt:lpstr>Energía Gibss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</dc:creator>
  <cp:lastModifiedBy>drjva</cp:lastModifiedBy>
  <dcterms:created xsi:type="dcterms:W3CDTF">2018-10-08T19:52:04Z</dcterms:created>
  <dcterms:modified xsi:type="dcterms:W3CDTF">2019-10-21T23:01:47Z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 id">
    <vt:lpwstr>b0ade2a8-2a47-4c1b-a04f-eabf00f58926</vt:lpwstr>
  </property>
  <property fmtid="{D5CDD505-2E9C-101B-9397-08002B2CF9AE}" pid="3" name="Workbook type">
    <vt:lpwstr>Custom</vt:lpwstr>
  </property>
  <property fmtid="{D5CDD505-2E9C-101B-9397-08002B2CF9AE}" pid="4" name="Workbook version">
    <vt:lpwstr>Custom</vt:lpwstr>
  </property>
</Properties>
</file>