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AFMP 2020-1\"/>
    </mc:Choice>
  </mc:AlternateContent>
  <xr:revisionPtr revIDLastSave="0" documentId="13_ncr:1_{F22EFB9D-9192-4AAF-BD1A-6E325B546A7E}" xr6:coauthVersionLast="45" xr6:coauthVersionMax="45" xr10:uidLastSave="{00000000-0000-0000-0000-000000000000}"/>
  <bookViews>
    <workbookView xWindow="-120" yWindow="-120" windowWidth="29040" windowHeight="15840" tabRatio="595" activeTab="1" xr2:uid="{8BF0FBD8-75FB-406C-AD52-AAF6CBCABB60}"/>
  </bookViews>
  <sheets>
    <sheet name="Mezclado" sheetId="6" r:id="rId1"/>
    <sheet name="T y p dependiente de Vc" sheetId="2" r:id="rId2"/>
    <sheet name="T y p Independiente de Vc" sheetId="7" r:id="rId3"/>
    <sheet name="_SSC" sheetId="5" state="very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1" i="7" l="1"/>
  <c r="B22" i="7"/>
  <c r="F12" i="6"/>
  <c r="F13" i="6"/>
  <c r="F11" i="6"/>
  <c r="E12" i="6"/>
  <c r="E13" i="6"/>
  <c r="E11" i="6"/>
  <c r="C12" i="6"/>
  <c r="C13" i="6"/>
  <c r="C11" i="6"/>
  <c r="B13" i="6"/>
  <c r="B12" i="6"/>
  <c r="B11" i="6"/>
  <c r="G6" i="6"/>
  <c r="G5" i="6"/>
  <c r="G4" i="6"/>
  <c r="G7" i="6" l="1"/>
  <c r="C5" i="2" l="1"/>
  <c r="B11" i="2" s="1"/>
  <c r="C89" i="2"/>
  <c r="C89" i="7"/>
  <c r="D12" i="6"/>
  <c r="D13" i="6"/>
  <c r="C5" i="7"/>
  <c r="B11" i="7" s="1"/>
  <c r="D11" i="6"/>
  <c r="B94" i="2" l="1"/>
  <c r="B94" i="7"/>
  <c r="B17" i="6"/>
  <c r="C21" i="6"/>
  <c r="G11" i="6"/>
  <c r="A21" i="6"/>
  <c r="E17" i="6"/>
  <c r="E21" i="6"/>
  <c r="A17" i="6"/>
  <c r="C17" i="6"/>
  <c r="D21" i="6"/>
  <c r="D17" i="6"/>
  <c r="B21" i="6"/>
  <c r="B51" i="2"/>
  <c r="C8" i="2" l="1"/>
  <c r="C91" i="2"/>
  <c r="C7" i="2"/>
  <c r="C90" i="2"/>
  <c r="B24" i="2" s="1"/>
  <c r="C7" i="7"/>
  <c r="C90" i="7"/>
  <c r="C8" i="7"/>
  <c r="B23" i="7" s="1"/>
  <c r="C91" i="7"/>
  <c r="B95" i="7" s="1"/>
  <c r="B25" i="7"/>
  <c r="Q37" i="7" s="1"/>
  <c r="B22" i="2"/>
  <c r="B23" i="2"/>
  <c r="B12" i="2" l="1"/>
  <c r="B95" i="2"/>
  <c r="B25" i="2"/>
  <c r="M37" i="2" s="1"/>
  <c r="B24" i="7"/>
  <c r="B28" i="7" s="1"/>
  <c r="B30" i="7" s="1"/>
  <c r="B32" i="7" s="1"/>
  <c r="B12" i="7"/>
  <c r="M37" i="7"/>
  <c r="B28" i="2"/>
  <c r="B47" i="2" s="1"/>
  <c r="B48" i="2" s="1"/>
  <c r="B49" i="2" s="1"/>
  <c r="B29" i="2"/>
  <c r="B31" i="2" s="1"/>
  <c r="B33" i="2" s="1"/>
  <c r="Q37" i="2" l="1"/>
  <c r="B29" i="7"/>
  <c r="B31" i="7" s="1"/>
  <c r="B46" i="7" s="1"/>
  <c r="B47" i="7"/>
  <c r="B48" i="7" s="1"/>
  <c r="B49" i="7" s="1"/>
  <c r="B30" i="2"/>
  <c r="B32" i="2" s="1"/>
  <c r="B34" i="2" s="1"/>
  <c r="B46" i="2"/>
  <c r="B50" i="7" l="1"/>
  <c r="B54" i="7" s="1"/>
  <c r="E47" i="7" s="1"/>
  <c r="G47" i="7" s="1"/>
  <c r="H53" i="7" s="1"/>
  <c r="B33" i="7"/>
  <c r="B34" i="7" s="1"/>
  <c r="B35" i="7" s="1"/>
  <c r="B37" i="7"/>
  <c r="B36" i="7"/>
  <c r="B50" i="2"/>
  <c r="B52" i="2" s="1"/>
  <c r="E45" i="2" s="1"/>
  <c r="G45" i="2" s="1"/>
  <c r="M46" i="2" s="1"/>
  <c r="B35" i="2"/>
  <c r="B37" i="2" s="1"/>
  <c r="M48" i="7" l="1"/>
  <c r="E53" i="7"/>
  <c r="E58" i="7" s="1"/>
  <c r="B53" i="7"/>
  <c r="E46" i="7" s="1"/>
  <c r="G46" i="7" s="1"/>
  <c r="H52" i="7" s="1"/>
  <c r="B52" i="7"/>
  <c r="E45" i="7" s="1"/>
  <c r="G45" i="7" s="1"/>
  <c r="E51" i="7" s="1"/>
  <c r="H51" i="7"/>
  <c r="E56" i="7" s="1"/>
  <c r="M46" i="7"/>
  <c r="B38" i="7"/>
  <c r="B40" i="7"/>
  <c r="B36" i="2"/>
  <c r="B40" i="2" s="1"/>
  <c r="B53" i="2"/>
  <c r="E46" i="2" s="1"/>
  <c r="G46" i="2" s="1"/>
  <c r="E52" i="2" s="1"/>
  <c r="B54" i="2"/>
  <c r="E47" i="2" s="1"/>
  <c r="G47" i="2" s="1"/>
  <c r="E53" i="2" s="1"/>
  <c r="H51" i="2"/>
  <c r="E51" i="2"/>
  <c r="E52" i="7" l="1"/>
  <c r="E57" i="7" s="1"/>
  <c r="M47" i="7"/>
  <c r="F30" i="7"/>
  <c r="J30" i="7" s="1"/>
  <c r="F31" i="7"/>
  <c r="J31" i="7" s="1"/>
  <c r="E29" i="7"/>
  <c r="I29" i="7" s="1"/>
  <c r="B39" i="7"/>
  <c r="B38" i="2"/>
  <c r="E29" i="2" s="1"/>
  <c r="I29" i="2" s="1"/>
  <c r="M47" i="2"/>
  <c r="H52" i="2"/>
  <c r="E57" i="2" s="1"/>
  <c r="H53" i="2"/>
  <c r="E58" i="2" s="1"/>
  <c r="M48" i="2"/>
  <c r="E56" i="2"/>
  <c r="F30" i="2"/>
  <c r="J30" i="2" s="1"/>
  <c r="F31" i="2"/>
  <c r="J31" i="2" s="1"/>
  <c r="E30" i="7" l="1"/>
  <c r="I30" i="7" s="1"/>
  <c r="E31" i="7"/>
  <c r="I31" i="7" s="1"/>
  <c r="M33" i="7"/>
  <c r="I35" i="7"/>
  <c r="E35" i="7"/>
  <c r="F37" i="7"/>
  <c r="J37" i="7"/>
  <c r="R36" i="7"/>
  <c r="N36" i="7"/>
  <c r="J36" i="7"/>
  <c r="F36" i="7"/>
  <c r="B39" i="2"/>
  <c r="E30" i="2" s="1"/>
  <c r="I30" i="2" s="1"/>
  <c r="R36" i="2"/>
  <c r="F37" i="2"/>
  <c r="J37" i="2"/>
  <c r="N36" i="2"/>
  <c r="F36" i="2"/>
  <c r="J36" i="2"/>
  <c r="E35" i="2"/>
  <c r="M33" i="2"/>
  <c r="I35" i="2"/>
  <c r="G40" i="7" l="1"/>
  <c r="N31" i="7"/>
  <c r="R35" i="7" s="1"/>
  <c r="M31" i="7"/>
  <c r="Q35" i="7" s="1"/>
  <c r="R31" i="7"/>
  <c r="R34" i="7" s="1"/>
  <c r="Q36" i="7"/>
  <c r="Q31" i="7"/>
  <c r="Q34" i="7" s="1"/>
  <c r="I37" i="7"/>
  <c r="E37" i="7"/>
  <c r="M30" i="7"/>
  <c r="M35" i="7" s="1"/>
  <c r="N30" i="7"/>
  <c r="N35" i="7" s="1"/>
  <c r="R30" i="7"/>
  <c r="N34" i="7" s="1"/>
  <c r="Q30" i="7"/>
  <c r="M34" i="7" s="1"/>
  <c r="I36" i="7"/>
  <c r="M36" i="7"/>
  <c r="E36" i="7"/>
  <c r="E31" i="2"/>
  <c r="I31" i="2" s="1"/>
  <c r="N31" i="2" s="1"/>
  <c r="R35" i="2" s="1"/>
  <c r="Q30" i="2"/>
  <c r="M34" i="2" s="1"/>
  <c r="R30" i="2"/>
  <c r="N34" i="2" s="1"/>
  <c r="E36" i="2"/>
  <c r="I36" i="2"/>
  <c r="N30" i="2"/>
  <c r="N35" i="2" s="1"/>
  <c r="M30" i="2"/>
  <c r="M35" i="2" s="1"/>
  <c r="M36" i="2"/>
  <c r="G40" i="2"/>
  <c r="N38" i="7" l="1"/>
  <c r="Q38" i="7"/>
  <c r="R38" i="7"/>
  <c r="M38" i="7"/>
  <c r="G42" i="7"/>
  <c r="G41" i="7"/>
  <c r="Q36" i="2"/>
  <c r="R31" i="2"/>
  <c r="R34" i="2" s="1"/>
  <c r="R38" i="2" s="1"/>
  <c r="I37" i="2"/>
  <c r="E37" i="2"/>
  <c r="M31" i="2"/>
  <c r="Q35" i="2" s="1"/>
  <c r="Q31" i="2"/>
  <c r="Q34" i="2" s="1"/>
  <c r="G41" i="2"/>
  <c r="N38" i="2"/>
  <c r="M38" i="2"/>
  <c r="Q38" i="2" l="1"/>
  <c r="G42" i="2"/>
</calcChain>
</file>

<file path=xl/sharedStrings.xml><?xml version="1.0" encoding="utf-8"?>
<sst xmlns="http://schemas.openxmlformats.org/spreadsheetml/2006/main" count="287" uniqueCount="124">
  <si>
    <r>
      <t>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</si>
  <si>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r>
      <t>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=</t>
    </r>
  </si>
  <si>
    <r>
      <t>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=</t>
    </r>
  </si>
  <si>
    <t>Resultaten van x als tekst opgemaakt:</t>
  </si>
  <si>
    <r>
      <t>j</t>
    </r>
    <r>
      <rPr>
        <sz val="10"/>
        <rFont val="Arial"/>
        <family val="2"/>
      </rPr>
      <t>/3 +60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=</t>
    </r>
  </si>
  <si>
    <r>
      <t>..van 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</si>
  <si>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3</t>
    </r>
  </si>
  <si>
    <r>
      <t>j</t>
    </r>
    <r>
      <rPr>
        <sz val="10"/>
        <rFont val="Arial"/>
        <family val="2"/>
      </rPr>
      <t>/3 - 60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>=</t>
    </r>
  </si>
  <si>
    <r>
      <t>..van 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</si>
  <si>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2</t>
    </r>
  </si>
  <si>
    <r>
      <t>j</t>
    </r>
    <r>
      <rPr>
        <sz val="10"/>
        <rFont val="Arial"/>
        <family val="2"/>
      </rPr>
      <t>/3</t>
    </r>
    <r>
      <rPr>
        <sz val="10"/>
        <rFont val="Symbol"/>
        <family val="1"/>
        <charset val="2"/>
      </rPr>
      <t>=</t>
    </r>
  </si>
  <si>
    <r>
      <t>..van 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</t>
    </r>
  </si>
  <si>
    <r>
      <t>..van x</t>
    </r>
    <r>
      <rPr>
        <vertAlign val="subscript"/>
        <sz val="10"/>
        <rFont val="Arial"/>
        <family val="2"/>
      </rPr>
      <t>1</t>
    </r>
  </si>
  <si>
    <r>
      <t>60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in rad.=</t>
    </r>
  </si>
  <si>
    <t>getal&gt;tekst</t>
  </si>
  <si>
    <t>Tekens..</t>
  </si>
  <si>
    <r>
      <t xml:space="preserve">j </t>
    </r>
    <r>
      <rPr>
        <sz val="10"/>
        <rFont val="Arial"/>
        <family val="2"/>
      </rPr>
      <t xml:space="preserve"> (in rad.)=</t>
    </r>
  </si>
  <si>
    <t>Voorbewerking om resultaten van x als tekst op te maken.</t>
  </si>
  <si>
    <r>
      <t>(|p|/3)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0,5</t>
    </r>
    <r>
      <rPr>
        <sz val="10"/>
        <rFont val="Arial"/>
        <family val="2"/>
      </rPr>
      <t xml:space="preserve"> =</t>
    </r>
  </si>
  <si>
    <r>
      <t>x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ingevuld</t>
    </r>
  </si>
  <si>
    <r>
      <t>(|p|/3)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</si>
  <si>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ingevuld</t>
    </r>
  </si>
  <si>
    <r>
      <t>y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=</t>
    </r>
  </si>
  <si>
    <t>|p|/3 =</t>
  </si>
  <si>
    <r>
      <t>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ingevuld</t>
    </r>
  </si>
  <si>
    <r>
      <t>y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=</t>
    </r>
  </si>
  <si>
    <t>q/2=</t>
  </si>
  <si>
    <t>Controle: hieronder moeten (als D&lt;0) nullen of "bijna nullen" staan</t>
  </si>
  <si>
    <r>
      <t>y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=</t>
    </r>
  </si>
  <si>
    <t>Tussenresultaten</t>
  </si>
  <si>
    <t>D&lt;0</t>
  </si>
  <si>
    <t>x3=</t>
  </si>
  <si>
    <t>x2=</t>
  </si>
  <si>
    <t>x1=</t>
  </si>
  <si>
    <t>(u-v ) / 2 =</t>
  </si>
  <si>
    <t>Results as text</t>
  </si>
  <si>
    <t>(u+v ) / 2 =</t>
  </si>
  <si>
    <r>
      <t>x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ingevuld</t>
    </r>
  </si>
  <si>
    <r>
      <t>x</t>
    </r>
    <r>
      <rPr>
        <b/>
        <vertAlign val="subscript"/>
        <sz val="10"/>
        <rFont val="Arial"/>
        <family val="2"/>
      </rPr>
      <t xml:space="preserve">2 </t>
    </r>
    <r>
      <rPr>
        <b/>
        <sz val="10"/>
        <rFont val="Arial"/>
        <family val="2"/>
      </rPr>
      <t>ingevuld</t>
    </r>
  </si>
  <si>
    <t>u + v =</t>
  </si>
  <si>
    <t>D</t>
  </si>
  <si>
    <t>..of x3</t>
  </si>
  <si>
    <t>v=</t>
  </si>
  <si>
    <r>
      <t>C*x</t>
    </r>
    <r>
      <rPr>
        <vertAlign val="subscript"/>
        <sz val="10"/>
        <rFont val="Arial"/>
        <family val="2"/>
      </rPr>
      <t>3</t>
    </r>
  </si>
  <si>
    <r>
      <t>C*x</t>
    </r>
    <r>
      <rPr>
        <vertAlign val="subscript"/>
        <sz val="10"/>
        <rFont val="Arial"/>
        <family val="2"/>
      </rPr>
      <t>2</t>
    </r>
  </si>
  <si>
    <t>..of x2</t>
  </si>
  <si>
    <t>u=</t>
  </si>
  <si>
    <r>
      <t>B*x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2</t>
    </r>
  </si>
  <si>
    <r>
      <t>B*x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2</t>
    </r>
  </si>
  <si>
    <t>..of x1</t>
  </si>
  <si>
    <r>
      <t>D</t>
    </r>
    <r>
      <rPr>
        <vertAlign val="superscript"/>
        <sz val="10"/>
        <rFont val="Arial"/>
        <family val="2"/>
      </rPr>
      <t>0,5</t>
    </r>
    <r>
      <rPr>
        <sz val="10"/>
        <rFont val="Arial"/>
        <family val="2"/>
      </rPr>
      <t>=</t>
    </r>
  </si>
  <si>
    <r>
      <t>A*x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3</t>
    </r>
  </si>
  <si>
    <r>
      <t>A*x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3</t>
    </r>
  </si>
  <si>
    <t>im</t>
  </si>
  <si>
    <t>re</t>
  </si>
  <si>
    <t>Signs</t>
  </si>
  <si>
    <t>D=</t>
  </si>
  <si>
    <r>
      <t>x</t>
    </r>
    <r>
      <rPr>
        <b/>
        <vertAlign val="sub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ingevuld</t>
    </r>
  </si>
  <si>
    <t xml:space="preserve">Convert results to text </t>
  </si>
  <si>
    <r>
      <t>(q/2)</t>
    </r>
    <r>
      <rPr>
        <vertAlign val="superscript"/>
        <sz val="10"/>
        <rFont val="Arial"/>
        <family val="2"/>
      </rPr>
      <t>2</t>
    </r>
  </si>
  <si>
    <t>Controle voor x1, x2 en x3: hier moeten, als D&gt;=0 nullen of "bijna nullen" staan</t>
  </si>
  <si>
    <r>
      <t>(p/3)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</si>
  <si>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</si>
  <si>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3</t>
    </r>
    <r>
      <rPr>
        <vertAlign val="superscript"/>
        <sz val="10"/>
        <rFont val="Arial"/>
        <family val="2"/>
      </rPr>
      <t>2</t>
    </r>
  </si>
  <si>
    <t>so</t>
  </si>
  <si>
    <t>y3=</t>
  </si>
  <si>
    <r>
      <t>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3</t>
    </r>
  </si>
  <si>
    <r>
      <t>x</t>
    </r>
    <r>
      <rPr>
        <vertAlign val="subscript"/>
        <sz val="10"/>
        <rFont val="Arial"/>
        <family val="2"/>
      </rPr>
      <t>2</t>
    </r>
    <r>
      <rPr>
        <vertAlign val="superscript"/>
        <sz val="10"/>
        <rFont val="Arial"/>
        <family val="2"/>
      </rPr>
      <t>2</t>
    </r>
  </si>
  <si>
    <t>y2=</t>
  </si>
  <si>
    <t>p/3=</t>
  </si>
  <si>
    <t>y1=</t>
  </si>
  <si>
    <t>q=</t>
  </si>
  <si>
    <t>Check</t>
  </si>
  <si>
    <t>p=</t>
  </si>
  <si>
    <t>Formulae below if D&gt;0 of D=0</t>
  </si>
  <si>
    <t>C=</t>
  </si>
  <si>
    <t>B=</t>
  </si>
  <si>
    <t>A=</t>
  </si>
  <si>
    <t>Copies of A, B, C and D</t>
  </si>
  <si>
    <t>Introducir los valores en las celdas de color amarillo</t>
  </si>
  <si>
    <t>{"BrowserAndLocation":{"ConversionPath":"C:\\Users\\juan\\Documents\\SpreadsheetConverter","SelectedBrowsers":[]},"SpreadsheetServer":{"Username":"","Password":"","ServerUrl":""},"ConfigureSubmitDefault":{"Email":"tamayo.mario@gmail.com","Free":false,"Advanced":false,"AdvancedSecured":false,"Demo":true},"MessageBubble":{"Close":false,"TopMsg":0},"CustomizeTheme":{"Theme":"C:\\Users\\juan\\AppData\\Roaming\\SpreadsheetConverter\\V9\\SupportFiles\\themes\\bootstrap\\css\\default-ssc-theme.css"},"QrSetting":{"ShowOnConversion":true},"CongratsPage":{"LastOpenedVersion":""},"WordPressPluginSetting":{"IsPluginInstalled":false},"Preferences":{"IsAdvancedSettingModelInitialize":true,"IsCaptchaInitialize":true,"IsNodeSettingInitialize":false,"IsRequiredFieldModalInitialize":true,"IsSubmitDialogModelInitialize":true,"IsToolbarButtonModelInitialize":true,"IsWizardButtonModelInitialize":true,"ReadFromHidden":false,"AdvancedSetting":null,"NodeSetting":{"LoginText":{"LoginButtonText":"Login","PageDescription":"Restricted access only","LoginErrorMessage":"Authentication failed, please check your username and password.","PlaceholderPassword":"password","PlaceholderUsername":"username / email","UserExtraMessage":""}},"Captcha":{"Heading":"Enter the number displayed below.","Message":"This is to verify that you are a human visitor, to prevent automated form submissions.","OkButton":"OK","CancelButton":"Cancel","ErrorMessage":"Your answer is incorrect, please try again."},"RequiredField":{"ErrorMessage":"The fields with the red border are required or invalid.","OkButton":"OK","DDLDefaultRequiredText":"Please Select"},"WizardButton":{"Next":"Siguiente","Previous":"Anterior","Cancel":"Cancelar","Finish":"Finalizar"},"ToolbarButton":{"Submit":"Enviar","Print":"Imprimir","PrintAll":"Print All","Reset":"Reiniciar","Update":"Update","Back":"Back"},"SubmitDialog":{"SubmitDialogHeading":"Submit Successful.","SubmitDialogDesc":"The form was successfully submitted.","BeforeSubmitDesc":"The form is being submitted.","OfflineHeading":"Save until online","OfflineDesc":"You are currently offline and the submit failed. Do you want to save the submit and send it later when you are online.","OfflineConfirm":"Do you want to save?","OfflineSubmitHeading":"Offline forms submit confirmation","OfflineSubmitDesc":"There are Offline form(s), which are now ready to submit in server.","OfflineSubmitConfirm":"Do you want to submit?","FailOfflineHeading":"Offline Form submit failed","FailOfflineDesc":"Unable to connect to the Internet. Please try submitting the offline forms later in internet connection.","OfflineSubmitWait":"It may take sometime to finish all submits depending on the size of offline forms and internet connection.","OfflineSubmitWaitCounter":"Left","OfflineSubmitError":"Submit error: Please try later."}},"UxPreferences":null}</t>
  </si>
  <si>
    <t>Temperatura (K)</t>
  </si>
  <si>
    <t>moles (n)</t>
  </si>
  <si>
    <t>presión (atm)</t>
  </si>
  <si>
    <t>b (L/mol)</t>
  </si>
  <si>
    <t>R (atmL/molK)</t>
  </si>
  <si>
    <t>{"IsHide":false,"HiddenInExcel":false,"SheetId":-1,"Name":"Volumen real","Guid":"6FMT4Y","Index":1,"VisibleRange":"","SheetTheme":{"TabColor":"","BodyColor":"","BodyImage":""}}</t>
  </si>
  <si>
    <t>{"InputDetection":0,"RecalcMode":0,"Layout":0,"LayoutSamePagesHeightEnabled":false,"Theme":{"BgColor":"#FFFFFFFF","BgImage":"","InputBorderStyle":2,"AppliedTheme":""},"SmartphoneSettings":{"ViewportLock":true,"UseOldViewEngine":false,"EnableZoom":false,"EnableSwipe":false,"HideToolbar":false,"InheritBackgroundColor":false,"CheckboxFlavor":1,"ShowBubble":false},"Name":"","Flavor":0,"Edition":3,"CopyProtect":{"IsEnabled":false,"DomainName":""},"HideSscPoweredlogo":false,"AspnetConfig":{"BrowseUrl":"http://localhost/ssc","FileExtension":0},"NodeSecureLoginEnabled":false,"SmartphoneTheme":1,"Toolbar":{"Position":2,"IsSubmit":false,"IsPrint":true,"IsPrintAll":false,"IsReset":true,"IsUpdate":false},"ConfigureSubmit":{"IsShowCaptcha":false,"IsUseSscWebServer":true,"ReceiverCode":"tamayo.mario@g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</si>
  <si>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t>{"IsHide":false,"HiddenInExcel":false,"SheetId":-1,"Name":"Hoja1","Guid":"HPT1TZ","Index":2,"VisibleRange":"","SheetTheme":{"TabColor":"","BodyColor":"","BodyImage":""}}</t>
  </si>
  <si>
    <t>Componente</t>
  </si>
  <si>
    <t>M (g/mol)</t>
  </si>
  <si>
    <t>m (g)</t>
  </si>
  <si>
    <t>Metano</t>
  </si>
  <si>
    <t>Etano</t>
  </si>
  <si>
    <t>Propano</t>
  </si>
  <si>
    <t>pc (atm)</t>
  </si>
  <si>
    <t>Tc (K)</t>
  </si>
  <si>
    <t>Vc (L(mol)</t>
  </si>
  <si>
    <t>Dependiente de Vc</t>
  </si>
  <si>
    <t>Independiente de Vc</t>
  </si>
  <si>
    <t>yi</t>
  </si>
  <si>
    <t>n total</t>
  </si>
  <si>
    <t>ni</t>
  </si>
  <si>
    <r>
      <t>a</t>
    </r>
    <r>
      <rPr>
        <b/>
        <vertAlign val="subscript"/>
        <sz val="10"/>
        <rFont val="Arial"/>
        <family val="2"/>
      </rPr>
      <t>M</t>
    </r>
    <r>
      <rPr>
        <b/>
        <sz val="10"/>
        <rFont val="Arial"/>
        <family val="2"/>
      </rPr>
      <t xml:space="preserve"> (atmL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/mol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</si>
  <si>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b</t>
    </r>
    <r>
      <rPr>
        <b/>
        <vertAlign val="subscript"/>
        <sz val="10"/>
        <rFont val="Arial"/>
        <family val="2"/>
      </rPr>
      <t xml:space="preserve">M </t>
    </r>
    <r>
      <rPr>
        <b/>
        <sz val="10"/>
        <rFont val="Arial"/>
        <family val="2"/>
      </rPr>
      <t>(L/mol)</t>
    </r>
  </si>
  <si>
    <r>
      <t>a (atmL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/mol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</si>
  <si>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pc</t>
    </r>
    <r>
      <rPr>
        <b/>
        <vertAlign val="subscript"/>
        <sz val="13"/>
        <color theme="1"/>
        <rFont val="Calibri"/>
        <family val="2"/>
        <scheme val="minor"/>
      </rPr>
      <t>M</t>
    </r>
    <r>
      <rPr>
        <b/>
        <sz val="13"/>
        <color theme="1"/>
        <rFont val="Calibri"/>
        <family val="2"/>
        <scheme val="minor"/>
      </rPr>
      <t xml:space="preserve"> (atm)</t>
    </r>
  </si>
  <si>
    <r>
      <t>Tc</t>
    </r>
    <r>
      <rPr>
        <b/>
        <vertAlign val="subscript"/>
        <sz val="13"/>
        <color theme="1"/>
        <rFont val="Calibri"/>
        <family val="2"/>
        <scheme val="minor"/>
      </rPr>
      <t>M</t>
    </r>
    <r>
      <rPr>
        <b/>
        <sz val="13"/>
        <color theme="1"/>
        <rFont val="Calibri"/>
        <family val="2"/>
        <scheme val="minor"/>
      </rPr>
      <t xml:space="preserve"> (K)</t>
    </r>
  </si>
  <si>
    <r>
      <t>Vc</t>
    </r>
    <r>
      <rPr>
        <b/>
        <vertAlign val="subscript"/>
        <sz val="13"/>
        <color theme="1"/>
        <rFont val="Calibri"/>
        <family val="2"/>
        <scheme val="minor"/>
      </rPr>
      <t>M</t>
    </r>
    <r>
      <rPr>
        <b/>
        <sz val="13"/>
        <color theme="1"/>
        <rFont val="Calibri"/>
        <family val="2"/>
        <scheme val="minor"/>
      </rPr>
      <t xml:space="preserve"> (L/mol)</t>
    </r>
  </si>
  <si>
    <t>y</t>
  </si>
  <si>
    <t>Dr. Juan Carlos Vázquez Lira UNAM FES Zaragoza 2019</t>
  </si>
  <si>
    <t>Con apoyo del programa DGAPA-UNAM-PAPIME PE-200419</t>
  </si>
  <si>
    <t>Obtención de parámetros de mezclado binario y ternario</t>
  </si>
  <si>
    <r>
      <t>a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 (atmL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/mol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</si>
  <si>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 (L/mol)</t>
    </r>
  </si>
  <si>
    <t>T ideal (K)</t>
  </si>
  <si>
    <t>p ideal (atm)</t>
  </si>
  <si>
    <t>bM (L/mol)</t>
  </si>
  <si>
    <t>T real (K)</t>
  </si>
  <si>
    <t>p real (atm)</t>
  </si>
  <si>
    <r>
      <t>aM (atmL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/mol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</si>
  <si>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Volumen (L)</t>
  </si>
  <si>
    <t>Obtención de Temperatura y presión comportamiento tipo Van der Waals</t>
  </si>
  <si>
    <t>Para obtener la temperatura y la presión pasar a las siguientes hojas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</si>
</sst>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sz val="10"/>
      <name val="Symbol"/>
      <family val="1"/>
      <charset val="2"/>
    </font>
    <font>
      <vertAlign val="superscript"/>
      <sz val="10"/>
      <name val="Arial"/>
      <family val="2"/>
    </font>
    <font>
      <b/>
      <vertAlign val="subscript"/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sz val="11"/>
      <color theme="0"/>
      <name val="Calibri"/>
      <family val="2"/>
      <scheme val="minor"/>
    </font>
    <font>
      <sz val="14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vertAlign val="subscript"/>
      <sz val="13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5" borderId="6" applyNumberFormat="0" applyAlignment="0" applyProtection="0"/>
  </cellStyleXfs>
  <cellXfs count="114">
    <xf numFmtId="0" fontId="0" fillId="0" borderId="0" xfId="0"/>
    <xf numFmtId="0" fontId="1" fillId="0" borderId="0" xfId="1"/>
    <xf numFmtId="0" fontId="2" fillId="0" borderId="0" xfId="1" applyFont="1"/>
    <xf numFmtId="0" fontId="2" fillId="2" borderId="1" xfId="1" applyFont="1" applyFill="1" applyBorder="1"/>
    <xf numFmtId="0" fontId="2" fillId="2" borderId="1" xfId="1" applyFont="1" applyFill="1" applyBorder="1" applyAlignment="1">
      <alignment horizontal="right"/>
    </xf>
    <xf numFmtId="0" fontId="4" fillId="2" borderId="1" xfId="1" applyFont="1" applyFill="1" applyBorder="1"/>
    <xf numFmtId="0" fontId="2" fillId="2" borderId="1" xfId="1" quotePrefix="1" applyFont="1" applyFill="1" applyBorder="1"/>
    <xf numFmtId="0" fontId="4" fillId="2" borderId="1" xfId="1" applyFont="1" applyFill="1" applyBorder="1" applyAlignment="1">
      <alignment horizontal="left"/>
    </xf>
    <xf numFmtId="0" fontId="4" fillId="2" borderId="1" xfId="1" quotePrefix="1" applyFont="1" applyFill="1" applyBorder="1"/>
    <xf numFmtId="0" fontId="2" fillId="2" borderId="2" xfId="1" applyFont="1" applyFill="1" applyBorder="1"/>
    <xf numFmtId="0" fontId="2" fillId="2" borderId="3" xfId="1" applyFont="1" applyFill="1" applyBorder="1"/>
    <xf numFmtId="0" fontId="2" fillId="2" borderId="4" xfId="1" applyFont="1" applyFill="1" applyBorder="1"/>
    <xf numFmtId="0" fontId="4" fillId="2" borderId="1" xfId="1" applyFont="1" applyFill="1" applyBorder="1" applyAlignment="1">
      <alignment shrinkToFit="1"/>
    </xf>
    <xf numFmtId="0" fontId="2" fillId="2" borderId="1" xfId="1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left"/>
    </xf>
    <xf numFmtId="0" fontId="2" fillId="0" borderId="0" xfId="1" applyFont="1" applyFill="1"/>
    <xf numFmtId="0" fontId="9" fillId="0" borderId="0" xfId="1" applyFont="1" applyFill="1"/>
    <xf numFmtId="0" fontId="1" fillId="3" borderId="0" xfId="1" applyFill="1"/>
    <xf numFmtId="0" fontId="2" fillId="4" borderId="0" xfId="1" applyFont="1" applyFill="1"/>
    <xf numFmtId="0" fontId="4" fillId="4" borderId="0" xfId="1" applyFont="1" applyFill="1"/>
    <xf numFmtId="0" fontId="4" fillId="2" borderId="1" xfId="1" applyFont="1" applyFill="1" applyBorder="1" applyProtection="1">
      <protection hidden="1"/>
    </xf>
    <xf numFmtId="0" fontId="8" fillId="2" borderId="1" xfId="1" applyFont="1" applyFill="1" applyBorder="1" applyProtection="1">
      <protection hidden="1"/>
    </xf>
    <xf numFmtId="0" fontId="2" fillId="2" borderId="1" xfId="1" applyFont="1" applyFill="1" applyBorder="1" applyProtection="1">
      <protection hidden="1"/>
    </xf>
    <xf numFmtId="0" fontId="2" fillId="2" borderId="1" xfId="1" applyFont="1" applyFill="1" applyBorder="1" applyAlignment="1" applyProtection="1">
      <alignment horizontal="right"/>
      <protection hidden="1"/>
    </xf>
    <xf numFmtId="0" fontId="4" fillId="2" borderId="1" xfId="1" applyFont="1" applyFill="1" applyBorder="1" applyAlignment="1" applyProtection="1">
      <alignment horizontal="left"/>
      <protection hidden="1"/>
    </xf>
    <xf numFmtId="0" fontId="2" fillId="2" borderId="1" xfId="1" applyFont="1" applyFill="1" applyBorder="1" applyAlignment="1" applyProtection="1">
      <alignment horizontal="center"/>
      <protection hidden="1"/>
    </xf>
    <xf numFmtId="0" fontId="2" fillId="2" borderId="1" xfId="1" applyNumberFormat="1" applyFont="1" applyFill="1" applyBorder="1" applyProtection="1">
      <protection hidden="1"/>
    </xf>
    <xf numFmtId="0" fontId="4" fillId="2" borderId="1" xfId="1" applyFont="1" applyFill="1" applyBorder="1" applyAlignment="1" applyProtection="1">
      <alignment horizontal="center"/>
      <protection hidden="1"/>
    </xf>
    <xf numFmtId="0" fontId="2" fillId="2" borderId="4" xfId="1" applyFont="1" applyFill="1" applyBorder="1" applyProtection="1">
      <protection hidden="1"/>
    </xf>
    <xf numFmtId="0" fontId="2" fillId="2" borderId="3" xfId="1" applyFont="1" applyFill="1" applyBorder="1" applyProtection="1">
      <protection hidden="1"/>
    </xf>
    <xf numFmtId="0" fontId="4" fillId="2" borderId="2" xfId="1" applyFont="1" applyFill="1" applyBorder="1" applyProtection="1">
      <protection hidden="1"/>
    </xf>
    <xf numFmtId="0" fontId="2" fillId="2" borderId="2" xfId="1" applyFont="1" applyFill="1" applyBorder="1" applyProtection="1">
      <protection hidden="1"/>
    </xf>
    <xf numFmtId="2" fontId="2" fillId="2" borderId="1" xfId="1" applyNumberFormat="1" applyFont="1" applyFill="1" applyBorder="1" applyProtection="1">
      <protection hidden="1"/>
    </xf>
    <xf numFmtId="0" fontId="2" fillId="2" borderId="1" xfId="1" quotePrefix="1" applyFont="1" applyFill="1" applyBorder="1" applyProtection="1">
      <protection hidden="1"/>
    </xf>
    <xf numFmtId="0" fontId="5" fillId="2" borderId="1" xfId="1" applyFont="1" applyFill="1" applyBorder="1" applyProtection="1">
      <protection hidden="1"/>
    </xf>
    <xf numFmtId="2" fontId="2" fillId="2" borderId="1" xfId="1" quotePrefix="1" applyNumberFormat="1" applyFont="1" applyFill="1" applyBorder="1" applyProtection="1">
      <protection hidden="1"/>
    </xf>
    <xf numFmtId="0" fontId="5" fillId="2" borderId="1" xfId="1" applyFont="1" applyFill="1" applyBorder="1" applyAlignment="1" applyProtection="1">
      <protection hidden="1"/>
    </xf>
    <xf numFmtId="0" fontId="1" fillId="6" borderId="0" xfId="1" applyFill="1"/>
    <xf numFmtId="0" fontId="9" fillId="6" borderId="0" xfId="1" applyFont="1" applyFill="1"/>
    <xf numFmtId="0" fontId="11" fillId="6" borderId="0" xfId="1" applyFont="1" applyFill="1"/>
    <xf numFmtId="0" fontId="4" fillId="0" borderId="0" xfId="1" applyFont="1"/>
    <xf numFmtId="0" fontId="4" fillId="0" borderId="0" xfId="1" applyFont="1" applyAlignment="1">
      <alignment horizontal="center"/>
    </xf>
    <xf numFmtId="0" fontId="4" fillId="0" borderId="0" xfId="1" applyFont="1" applyAlignment="1">
      <alignment horizontal="left"/>
    </xf>
    <xf numFmtId="0" fontId="1" fillId="0" borderId="0" xfId="1" applyAlignment="1">
      <alignment horizontal="center"/>
    </xf>
    <xf numFmtId="0" fontId="1" fillId="4" borderId="0" xfId="1" applyFill="1"/>
    <xf numFmtId="0" fontId="0" fillId="9" borderId="0" xfId="0" applyFill="1"/>
    <xf numFmtId="0" fontId="14" fillId="8" borderId="0" xfId="0" applyFont="1" applyFill="1" applyAlignment="1">
      <alignment horizontal="center"/>
    </xf>
    <xf numFmtId="0" fontId="0" fillId="9" borderId="0" xfId="0" applyFill="1" applyBorder="1"/>
    <xf numFmtId="0" fontId="14" fillId="8" borderId="1" xfId="0" applyFont="1" applyFill="1" applyBorder="1" applyAlignment="1">
      <alignment horizontal="center"/>
    </xf>
    <xf numFmtId="2" fontId="15" fillId="4" borderId="5" xfId="0" applyNumberFormat="1" applyFont="1" applyFill="1" applyBorder="1" applyAlignment="1" applyProtection="1">
      <alignment horizontal="center"/>
      <protection locked="0"/>
    </xf>
    <xf numFmtId="2" fontId="15" fillId="4" borderId="1" xfId="0" applyNumberFormat="1" applyFont="1" applyFill="1" applyBorder="1" applyAlignment="1" applyProtection="1">
      <alignment horizontal="center"/>
      <protection locked="0"/>
    </xf>
    <xf numFmtId="164" fontId="15" fillId="4" borderId="1" xfId="0" applyNumberFormat="1" applyFont="1" applyFill="1" applyBorder="1" applyAlignment="1" applyProtection="1">
      <alignment horizontal="center"/>
      <protection locked="0"/>
    </xf>
    <xf numFmtId="0" fontId="4" fillId="4" borderId="1" xfId="1" applyFont="1" applyFill="1" applyBorder="1" applyAlignment="1" applyProtection="1">
      <alignment horizontal="center"/>
      <protection locked="0"/>
    </xf>
    <xf numFmtId="0" fontId="18" fillId="8" borderId="1" xfId="0" applyFont="1" applyFill="1" applyBorder="1" applyAlignment="1">
      <alignment horizontal="center"/>
    </xf>
    <xf numFmtId="164" fontId="12" fillId="12" borderId="1" xfId="1" applyNumberFormat="1" applyFont="1" applyFill="1" applyBorder="1" applyAlignment="1" applyProtection="1">
      <alignment horizontal="center"/>
      <protection hidden="1"/>
    </xf>
    <xf numFmtId="0" fontId="0" fillId="9" borderId="0" xfId="0" applyFill="1" applyBorder="1" applyAlignment="1">
      <alignment horizontal="center"/>
    </xf>
    <xf numFmtId="0" fontId="14" fillId="11" borderId="1" xfId="0" applyFont="1" applyFill="1" applyBorder="1" applyAlignment="1">
      <alignment horizontal="center"/>
    </xf>
    <xf numFmtId="164" fontId="14" fillId="4" borderId="0" xfId="0" applyNumberFormat="1" applyFont="1" applyFill="1" applyAlignment="1" applyProtection="1">
      <alignment horizontal="center"/>
      <protection locked="0"/>
    </xf>
    <xf numFmtId="164" fontId="14" fillId="12" borderId="5" xfId="0" applyNumberFormat="1" applyFont="1" applyFill="1" applyBorder="1" applyAlignment="1" applyProtection="1">
      <alignment horizontal="center"/>
      <protection hidden="1"/>
    </xf>
    <xf numFmtId="164" fontId="14" fillId="12" borderId="1" xfId="0" applyNumberFormat="1" applyFont="1" applyFill="1" applyBorder="1" applyAlignment="1" applyProtection="1">
      <alignment horizontal="center"/>
      <protection hidden="1"/>
    </xf>
    <xf numFmtId="164" fontId="14" fillId="12" borderId="7" xfId="0" applyNumberFormat="1" applyFont="1" applyFill="1" applyBorder="1" applyAlignment="1" applyProtection="1">
      <alignment horizontal="center"/>
      <protection hidden="1"/>
    </xf>
    <xf numFmtId="164" fontId="14" fillId="12" borderId="0" xfId="0" applyNumberFormat="1" applyFont="1" applyFill="1" applyAlignment="1" applyProtection="1">
      <alignment horizontal="center"/>
      <protection hidden="1"/>
    </xf>
    <xf numFmtId="0" fontId="1" fillId="9" borderId="0" xfId="1" applyFill="1"/>
    <xf numFmtId="0" fontId="14" fillId="4" borderId="1" xfId="0" applyFont="1" applyFill="1" applyBorder="1" applyAlignment="1" applyProtection="1">
      <alignment horizontal="center"/>
      <protection locked="0"/>
    </xf>
    <xf numFmtId="0" fontId="2" fillId="9" borderId="0" xfId="1" applyFont="1" applyFill="1" applyBorder="1"/>
    <xf numFmtId="0" fontId="9" fillId="9" borderId="0" xfId="1" applyFont="1" applyFill="1" applyBorder="1"/>
    <xf numFmtId="0" fontId="4" fillId="9" borderId="0" xfId="1" applyFont="1" applyFill="1" applyBorder="1"/>
    <xf numFmtId="0" fontId="1" fillId="9" borderId="0" xfId="1" applyFill="1" applyBorder="1"/>
    <xf numFmtId="0" fontId="4" fillId="9" borderId="0" xfId="1" applyFont="1" applyFill="1" applyBorder="1" applyAlignment="1">
      <alignment horizontal="center"/>
    </xf>
    <xf numFmtId="0" fontId="2" fillId="9" borderId="0" xfId="1" applyFont="1" applyFill="1" applyBorder="1" applyAlignment="1">
      <alignment horizontal="right"/>
    </xf>
    <xf numFmtId="0" fontId="2" fillId="9" borderId="0" xfId="1" applyFont="1" applyFill="1" applyBorder="1" applyAlignment="1" applyProtection="1">
      <alignment horizontal="center"/>
    </xf>
    <xf numFmtId="0" fontId="2" fillId="9" borderId="0" xfId="1" applyFont="1" applyFill="1" applyBorder="1" applyAlignment="1">
      <alignment horizontal="center"/>
    </xf>
    <xf numFmtId="0" fontId="10" fillId="9" borderId="0" xfId="2" applyFill="1" applyBorder="1" applyAlignment="1">
      <alignment horizontal="center"/>
    </xf>
    <xf numFmtId="0" fontId="2" fillId="9" borderId="0" xfId="1" applyFont="1" applyFill="1" applyBorder="1" applyAlignment="1">
      <alignment horizontal="left"/>
    </xf>
    <xf numFmtId="0" fontId="4" fillId="17" borderId="0" xfId="1" applyFont="1" applyFill="1"/>
    <xf numFmtId="0" fontId="1" fillId="17" borderId="0" xfId="1" applyFill="1"/>
    <xf numFmtId="0" fontId="2" fillId="17" borderId="0" xfId="1" applyFont="1" applyFill="1" applyBorder="1"/>
    <xf numFmtId="0" fontId="9" fillId="17" borderId="0" xfId="1" applyFont="1" applyFill="1" applyBorder="1"/>
    <xf numFmtId="0" fontId="4" fillId="17" borderId="0" xfId="1" applyFont="1" applyFill="1" applyBorder="1"/>
    <xf numFmtId="0" fontId="1" fillId="17" borderId="0" xfId="1" applyFill="1" applyBorder="1"/>
    <xf numFmtId="0" fontId="2" fillId="17" borderId="0" xfId="1" applyFont="1" applyFill="1" applyBorder="1" applyAlignment="1">
      <alignment horizontal="right"/>
    </xf>
    <xf numFmtId="0" fontId="2" fillId="17" borderId="0" xfId="1" applyFont="1" applyFill="1" applyBorder="1" applyAlignment="1">
      <alignment horizontal="center"/>
    </xf>
    <xf numFmtId="0" fontId="10" fillId="17" borderId="0" xfId="2" applyFill="1" applyBorder="1" applyAlignment="1">
      <alignment horizontal="center"/>
    </xf>
    <xf numFmtId="0" fontId="2" fillId="17" borderId="0" xfId="1" applyFont="1" applyFill="1" applyBorder="1" applyAlignment="1">
      <alignment horizontal="left"/>
    </xf>
    <xf numFmtId="0" fontId="1" fillId="9" borderId="0" xfId="1" applyFont="1" applyFill="1" applyBorder="1" applyAlignment="1">
      <alignment horizontal="center"/>
    </xf>
    <xf numFmtId="0" fontId="1" fillId="9" borderId="0" xfId="1" applyFont="1" applyFill="1" applyBorder="1"/>
    <xf numFmtId="0" fontId="1" fillId="9" borderId="0" xfId="1" applyFont="1" applyFill="1" applyBorder="1" applyAlignment="1">
      <alignment horizontal="left"/>
    </xf>
    <xf numFmtId="164" fontId="4" fillId="12" borderId="1" xfId="1" applyNumberFormat="1" applyFont="1" applyFill="1" applyBorder="1" applyAlignment="1" applyProtection="1">
      <alignment horizontal="center"/>
    </xf>
    <xf numFmtId="164" fontId="4" fillId="12" borderId="1" xfId="1" applyNumberFormat="1" applyFont="1" applyFill="1" applyBorder="1" applyAlignment="1" applyProtection="1">
      <alignment horizontal="center"/>
      <protection hidden="1"/>
    </xf>
    <xf numFmtId="164" fontId="4" fillId="4" borderId="1" xfId="1" applyNumberFormat="1" applyFont="1" applyFill="1" applyBorder="1" applyAlignment="1" applyProtection="1">
      <alignment horizontal="center"/>
      <protection locked="0"/>
    </xf>
    <xf numFmtId="2" fontId="4" fillId="4" borderId="1" xfId="1" applyNumberFormat="1" applyFont="1" applyFill="1" applyBorder="1" applyAlignment="1" applyProtection="1">
      <alignment horizontal="center"/>
      <protection locked="0"/>
    </xf>
    <xf numFmtId="164" fontId="4" fillId="8" borderId="1" xfId="1" applyNumberFormat="1" applyFont="1" applyFill="1" applyBorder="1" applyAlignment="1" applyProtection="1">
      <alignment horizontal="center"/>
      <protection hidden="1"/>
    </xf>
    <xf numFmtId="0" fontId="4" fillId="17" borderId="0" xfId="1" applyFont="1" applyFill="1" applyAlignment="1">
      <alignment horizontal="left"/>
    </xf>
    <xf numFmtId="0" fontId="4" fillId="17" borderId="0" xfId="1" applyFont="1" applyFill="1" applyAlignment="1">
      <alignment horizontal="center"/>
    </xf>
    <xf numFmtId="0" fontId="1" fillId="17" borderId="0" xfId="1" applyFill="1" applyAlignment="1">
      <alignment horizontal="center"/>
    </xf>
    <xf numFmtId="2" fontId="4" fillId="8" borderId="1" xfId="1" applyNumberFormat="1" applyFont="1" applyFill="1" applyBorder="1" applyAlignment="1" applyProtection="1">
      <alignment horizontal="center"/>
      <protection hidden="1"/>
    </xf>
    <xf numFmtId="164" fontId="14" fillId="8" borderId="1" xfId="2" applyNumberFormat="1" applyFont="1" applyFill="1" applyBorder="1" applyAlignment="1" applyProtection="1">
      <alignment horizontal="center"/>
      <protection hidden="1"/>
    </xf>
    <xf numFmtId="164" fontId="12" fillId="4" borderId="1" xfId="1" applyNumberFormat="1" applyFont="1" applyFill="1" applyBorder="1" applyAlignment="1" applyProtection="1">
      <alignment horizontal="center"/>
      <protection locked="0"/>
    </xf>
    <xf numFmtId="0" fontId="4" fillId="0" borderId="0" xfId="1" applyFont="1" applyBorder="1" applyAlignment="1">
      <alignment horizontal="center"/>
    </xf>
    <xf numFmtId="0" fontId="20" fillId="10" borderId="0" xfId="0" applyFont="1" applyFill="1" applyAlignment="1">
      <alignment horizontal="center"/>
    </xf>
    <xf numFmtId="0" fontId="14" fillId="13" borderId="1" xfId="0" applyFont="1" applyFill="1" applyBorder="1" applyAlignment="1">
      <alignment horizontal="center"/>
    </xf>
    <xf numFmtId="0" fontId="14" fillId="14" borderId="7" xfId="0" applyFont="1" applyFill="1" applyBorder="1" applyAlignment="1">
      <alignment horizontal="center"/>
    </xf>
    <xf numFmtId="0" fontId="14" fillId="14" borderId="5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4" fillId="16" borderId="0" xfId="0" applyFont="1" applyFill="1" applyAlignment="1">
      <alignment horizontal="center"/>
    </xf>
    <xf numFmtId="0" fontId="14" fillId="13" borderId="8" xfId="0" applyFont="1" applyFill="1" applyBorder="1" applyAlignment="1">
      <alignment horizontal="center"/>
    </xf>
    <xf numFmtId="0" fontId="14" fillId="14" borderId="8" xfId="0" applyFont="1" applyFill="1" applyBorder="1" applyAlignment="1">
      <alignment horizontal="center"/>
    </xf>
    <xf numFmtId="0" fontId="4" fillId="15" borderId="0" xfId="1" applyFont="1" applyFill="1" applyAlignment="1">
      <alignment horizontal="center"/>
    </xf>
    <xf numFmtId="0" fontId="4" fillId="7" borderId="0" xfId="1" applyFont="1" applyFill="1" applyAlignment="1">
      <alignment horizontal="center"/>
    </xf>
    <xf numFmtId="0" fontId="2" fillId="9" borderId="0" xfId="1" quotePrefix="1" applyFont="1" applyFill="1" applyBorder="1" applyAlignment="1">
      <alignment horizontal="center"/>
    </xf>
    <xf numFmtId="0" fontId="2" fillId="9" borderId="0" xfId="1" applyFont="1" applyFill="1" applyBorder="1" applyAlignment="1">
      <alignment horizontal="center"/>
    </xf>
    <xf numFmtId="0" fontId="2" fillId="17" borderId="0" xfId="1" quotePrefix="1" applyFont="1" applyFill="1" applyBorder="1" applyAlignment="1">
      <alignment horizontal="center"/>
    </xf>
    <xf numFmtId="0" fontId="2" fillId="17" borderId="0" xfId="1" applyFont="1" applyFill="1" applyBorder="1" applyAlignment="1">
      <alignment horizontal="center"/>
    </xf>
  </cellXfs>
  <cellStyles count="3">
    <cellStyle name="Celda de comprobación" xfId="2" builtinId="23"/>
    <cellStyle name="Normal" xfId="0" builtinId="0"/>
    <cellStyle name="Normal 2" xfId="1" xr:uid="{61B31A69-13C4-46AA-AE17-351F1F7A9E6B}"/>
  </cellStyles>
  <dxfs count="0"/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16</xdr:row>
      <xdr:rowOff>38100</xdr:rowOff>
    </xdr:from>
    <xdr:to>
      <xdr:col>6</xdr:col>
      <xdr:colOff>721896</xdr:colOff>
      <xdr:row>23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05B198-C20C-4479-9BCB-7275110E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3267075"/>
          <a:ext cx="1350546" cy="1514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3</xdr:row>
      <xdr:rowOff>95249</xdr:rowOff>
    </xdr:from>
    <xdr:to>
      <xdr:col>6</xdr:col>
      <xdr:colOff>1352550</xdr:colOff>
      <xdr:row>12</xdr:row>
      <xdr:rowOff>151783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B35666-8066-4C14-B958-4180C0AA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647699"/>
          <a:ext cx="1371600" cy="1561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3</xdr:row>
      <xdr:rowOff>47623</xdr:rowOff>
    </xdr:from>
    <xdr:to>
      <xdr:col>6</xdr:col>
      <xdr:colOff>1447800</xdr:colOff>
      <xdr:row>13</xdr:row>
      <xdr:rowOff>19207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F47BD7-D884-4418-8728-ACE2F7FE9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600073"/>
          <a:ext cx="1371600" cy="16384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3DCD-62D5-48AE-88A2-DBD6DC2C6984}">
  <dimension ref="A1:AV1050"/>
  <sheetViews>
    <sheetView workbookViewId="0">
      <selection activeCell="F6" sqref="F6"/>
    </sheetView>
  </sheetViews>
  <sheetFormatPr baseColWidth="10" defaultRowHeight="15" x14ac:dyDescent="0.25"/>
  <cols>
    <col min="1" max="1" width="17" customWidth="1"/>
    <col min="2" max="2" width="15.140625" customWidth="1"/>
    <col min="3" max="3" width="12.5703125" customWidth="1"/>
    <col min="4" max="4" width="14.140625" customWidth="1"/>
    <col min="5" max="5" width="15" customWidth="1"/>
    <col min="6" max="6" width="13.85546875" customWidth="1"/>
  </cols>
  <sheetData>
    <row r="1" spans="1:48" ht="21" x14ac:dyDescent="0.35">
      <c r="A1" s="100" t="s">
        <v>112</v>
      </c>
      <c r="B1" s="100"/>
      <c r="C1" s="100"/>
      <c r="D1" s="100"/>
      <c r="E1" s="100"/>
      <c r="F1" s="100"/>
      <c r="G1" s="100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x14ac:dyDescent="0.25">
      <c r="A2" s="104" t="s">
        <v>79</v>
      </c>
      <c r="B2" s="104"/>
      <c r="C2" s="104"/>
      <c r="D2" s="104"/>
      <c r="E2" s="104"/>
      <c r="F2" s="104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x14ac:dyDescent="0.25">
      <c r="A3" s="49" t="s">
        <v>89</v>
      </c>
      <c r="B3" s="47" t="s">
        <v>90</v>
      </c>
      <c r="C3" s="47" t="s">
        <v>91</v>
      </c>
      <c r="D3" s="47" t="s">
        <v>95</v>
      </c>
      <c r="E3" s="47" t="s">
        <v>96</v>
      </c>
      <c r="F3" s="47" t="s">
        <v>97</v>
      </c>
      <c r="G3" s="49" t="s">
        <v>102</v>
      </c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ht="15.75" x14ac:dyDescent="0.25">
      <c r="A4" s="64" t="s">
        <v>92</v>
      </c>
      <c r="B4" s="50">
        <v>16</v>
      </c>
      <c r="C4" s="51">
        <v>1000</v>
      </c>
      <c r="D4" s="51">
        <v>45.4</v>
      </c>
      <c r="E4" s="51">
        <v>190.6</v>
      </c>
      <c r="F4" s="52">
        <v>9.9000000000000005E-2</v>
      </c>
      <c r="G4" s="61">
        <f>C4/B4</f>
        <v>62.5</v>
      </c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ht="15.75" x14ac:dyDescent="0.25">
      <c r="A5" s="64" t="s">
        <v>93</v>
      </c>
      <c r="B5" s="50">
        <v>30</v>
      </c>
      <c r="C5" s="51">
        <v>1000</v>
      </c>
      <c r="D5" s="51">
        <v>48.2</v>
      </c>
      <c r="E5" s="51">
        <v>305.39999999999998</v>
      </c>
      <c r="F5" s="52">
        <v>0.14799999999999999</v>
      </c>
      <c r="G5" s="61">
        <f>C5/B5</f>
        <v>33.333333333333336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ht="15.75" x14ac:dyDescent="0.25">
      <c r="A6" s="64" t="s">
        <v>94</v>
      </c>
      <c r="B6" s="50">
        <v>44</v>
      </c>
      <c r="C6" s="51">
        <v>1000</v>
      </c>
      <c r="D6" s="51">
        <v>41.9</v>
      </c>
      <c r="E6" s="51">
        <v>369.8</v>
      </c>
      <c r="F6" s="52">
        <v>0.20300000000000001</v>
      </c>
      <c r="G6" s="61">
        <f>C6/B6</f>
        <v>22.727272727272727</v>
      </c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x14ac:dyDescent="0.25">
      <c r="A7" s="46"/>
      <c r="B7" s="46"/>
      <c r="C7" s="46"/>
      <c r="D7" s="46"/>
      <c r="E7" s="46"/>
      <c r="F7" s="47" t="s">
        <v>101</v>
      </c>
      <c r="G7" s="62">
        <f>SUM(G4:G6)</f>
        <v>118.56060606060606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x14ac:dyDescent="0.25">
      <c r="A8" s="46"/>
      <c r="B8" s="46"/>
      <c r="C8" s="46"/>
      <c r="D8" s="49" t="s">
        <v>85</v>
      </c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x14ac:dyDescent="0.25">
      <c r="A9" s="46"/>
      <c r="B9" s="101" t="s">
        <v>98</v>
      </c>
      <c r="C9" s="101"/>
      <c r="D9" s="58">
        <v>8.2000000000000003E-2</v>
      </c>
      <c r="E9" s="102" t="s">
        <v>99</v>
      </c>
      <c r="F9" s="103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ht="17.25" x14ac:dyDescent="0.25">
      <c r="A10" s="49" t="s">
        <v>89</v>
      </c>
      <c r="B10" s="49" t="s">
        <v>105</v>
      </c>
      <c r="C10" s="49" t="s">
        <v>84</v>
      </c>
      <c r="D10" s="49" t="s">
        <v>100</v>
      </c>
      <c r="E10" s="47" t="s">
        <v>105</v>
      </c>
      <c r="F10" s="47" t="s">
        <v>84</v>
      </c>
      <c r="G10" s="57" t="s">
        <v>109</v>
      </c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x14ac:dyDescent="0.25">
      <c r="A11" s="64" t="s">
        <v>92</v>
      </c>
      <c r="B11" s="59">
        <f>3*D4*F4^2</f>
        <v>1.3348962</v>
      </c>
      <c r="C11" s="60">
        <f>0.3333*F4</f>
        <v>3.2996699999999997E-2</v>
      </c>
      <c r="D11" s="60">
        <f>G4/G7</f>
        <v>0.52715654952076674</v>
      </c>
      <c r="E11" s="59">
        <f>(27/64)*(($D$9^2)*(E4)^2)/D4</f>
        <v>2.2698723503854628</v>
      </c>
      <c r="F11" s="60">
        <f>(1/8)*($D$9*E4)/D4</f>
        <v>4.3031938325991191E-2</v>
      </c>
      <c r="G11" s="60">
        <f>SUM(D11:D13)</f>
        <v>1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x14ac:dyDescent="0.25">
      <c r="A12" s="64" t="s">
        <v>93</v>
      </c>
      <c r="B12" s="59">
        <f>3*D5*F5^2</f>
        <v>3.1673184000000001</v>
      </c>
      <c r="C12" s="60">
        <f t="shared" ref="C12:C13" si="0">0.3333*F5</f>
        <v>4.9328399999999994E-2</v>
      </c>
      <c r="D12" s="60">
        <f>G5/G7</f>
        <v>0.28115015974440893</v>
      </c>
      <c r="E12" s="59">
        <f t="shared" ref="E12:E13" si="1">(27/64)*(($D$9^2)*(E5)^2)/D5</f>
        <v>5.4891174337655597</v>
      </c>
      <c r="F12" s="60">
        <f t="shared" ref="F12:F13" si="2">(1/8)*($D$9*E5)/D5</f>
        <v>6.494502074688796E-2</v>
      </c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25">
      <c r="A13" s="64" t="s">
        <v>94</v>
      </c>
      <c r="B13" s="59">
        <f>3*D6*F6^2</f>
        <v>5.1799713000000001</v>
      </c>
      <c r="C13" s="60">
        <f t="shared" si="0"/>
        <v>6.7659899999999995E-2</v>
      </c>
      <c r="D13" s="60">
        <f>G6/G7</f>
        <v>0.19169329073482427</v>
      </c>
      <c r="E13" s="59">
        <f t="shared" si="1"/>
        <v>9.2583007748806718</v>
      </c>
      <c r="F13" s="60">
        <f t="shared" si="2"/>
        <v>9.0464200477326978E-2</v>
      </c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x14ac:dyDescent="0.25">
      <c r="B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x14ac:dyDescent="0.25">
      <c r="A15" s="106" t="s">
        <v>98</v>
      </c>
      <c r="B15" s="106"/>
      <c r="C15" s="106"/>
      <c r="D15" s="106"/>
      <c r="E15" s="106"/>
      <c r="F15" s="48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ht="18.75" x14ac:dyDescent="0.35">
      <c r="A16" s="49" t="s">
        <v>113</v>
      </c>
      <c r="B16" s="49" t="s">
        <v>114</v>
      </c>
      <c r="C16" s="54" t="s">
        <v>106</v>
      </c>
      <c r="D16" s="54" t="s">
        <v>107</v>
      </c>
      <c r="E16" s="54" t="s">
        <v>108</v>
      </c>
      <c r="F16" s="48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x14ac:dyDescent="0.25">
      <c r="A17" s="60">
        <f>((D11*B11^0.5)+(D12*B12^0.5)+(D13*B13^0.5))^2</f>
        <v>2.3892248538099983</v>
      </c>
      <c r="B17" s="60">
        <f>(D11*C11)+(D12*C12)+(D13*C13)</f>
        <v>4.4233062939297116E-2</v>
      </c>
      <c r="C17" s="60">
        <f>D11*D4+D12*D5+D13*D6</f>
        <v>45.516293929712461</v>
      </c>
      <c r="D17" s="60">
        <f>D11*E4+D12*E5+D13*E6</f>
        <v>257.22747603833864</v>
      </c>
      <c r="E17" s="60">
        <f>D11*F4+D12*F5+D13*F6</f>
        <v>0.13271246006389775</v>
      </c>
      <c r="F17" s="48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x14ac:dyDescent="0.25">
      <c r="A18" s="5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x14ac:dyDescent="0.25">
      <c r="A19" s="107" t="s">
        <v>99</v>
      </c>
      <c r="B19" s="107"/>
      <c r="C19" s="107"/>
      <c r="D19" s="107"/>
      <c r="E19" s="107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ht="18.75" x14ac:dyDescent="0.35">
      <c r="A20" s="49" t="s">
        <v>113</v>
      </c>
      <c r="B20" s="49" t="s">
        <v>114</v>
      </c>
      <c r="C20" s="54" t="s">
        <v>106</v>
      </c>
      <c r="D20" s="54" t="s">
        <v>107</v>
      </c>
      <c r="E20" s="54" t="s">
        <v>108</v>
      </c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x14ac:dyDescent="0.25">
      <c r="A21" s="60">
        <f>((D11*E11^0.5)+(D12*E12^0.5)+(D13*E13^0.5))^2</f>
        <v>4.1460939124544227</v>
      </c>
      <c r="B21" s="60">
        <f>(D11*F11)+(D12*F12)+(D13*F13)</f>
        <v>5.8285251367905133E-2</v>
      </c>
      <c r="C21" s="60">
        <f>D11*D4+D12*D5+D13*D6</f>
        <v>45.516293929712461</v>
      </c>
      <c r="D21" s="60">
        <f>D11*E4+D12*E5+D13*E6</f>
        <v>257.22747603833864</v>
      </c>
      <c r="E21" s="60">
        <f>D11*F4+D12*F5+D13*F6</f>
        <v>0.13271246006389775</v>
      </c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x14ac:dyDescent="0.2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x14ac:dyDescent="0.25">
      <c r="A23" s="105" t="s">
        <v>123</v>
      </c>
      <c r="B23" s="105"/>
      <c r="C23" s="105"/>
      <c r="D23" s="105"/>
      <c r="E23" s="105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x14ac:dyDescent="0.2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x14ac:dyDescent="0.25">
      <c r="A25" s="108" t="s">
        <v>110</v>
      </c>
      <c r="B25" s="108"/>
      <c r="C25" s="108"/>
      <c r="D25" s="108"/>
      <c r="E25" s="108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x14ac:dyDescent="0.25">
      <c r="A26" s="63"/>
      <c r="B26" s="63"/>
      <c r="C26" s="63"/>
      <c r="D26" s="63"/>
      <c r="E26" s="63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x14ac:dyDescent="0.25">
      <c r="A27" s="109" t="s">
        <v>111</v>
      </c>
      <c r="B27" s="109"/>
      <c r="C27" s="109"/>
      <c r="D27" s="109"/>
      <c r="E27" s="109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x14ac:dyDescent="0.2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x14ac:dyDescent="0.2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x14ac:dyDescent="0.2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x14ac:dyDescent="0.2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x14ac:dyDescent="0.2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x14ac:dyDescent="0.2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x14ac:dyDescent="0.2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x14ac:dyDescent="0.2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x14ac:dyDescent="0.2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x14ac:dyDescent="0.2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x14ac:dyDescent="0.2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2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2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2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2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2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2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25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2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25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25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2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25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25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25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25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2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2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2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2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2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2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25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2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2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2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2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2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2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2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2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2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2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2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2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25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25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25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25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25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2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2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25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2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25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25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2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25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2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2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</row>
    <row r="179" spans="1:48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</row>
    <row r="180" spans="1:48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</row>
    <row r="181" spans="1:48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</row>
    <row r="182" spans="1:48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</row>
    <row r="183" spans="1:48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</row>
    <row r="184" spans="1:48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</row>
    <row r="185" spans="1:48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</row>
    <row r="186" spans="1:48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</row>
    <row r="187" spans="1:48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</row>
    <row r="188" spans="1:48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</row>
    <row r="189" spans="1:48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</row>
    <row r="190" spans="1:48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</row>
    <row r="191" spans="1:48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</row>
    <row r="192" spans="1:48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</row>
    <row r="193" spans="1:48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</row>
    <row r="194" spans="1:48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</row>
    <row r="195" spans="1:48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</row>
    <row r="196" spans="1:48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</row>
    <row r="197" spans="1:48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</row>
    <row r="198" spans="1:48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</row>
    <row r="199" spans="1:48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</row>
    <row r="200" spans="1:48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</row>
    <row r="201" spans="1:48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</row>
    <row r="202" spans="1:48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</row>
    <row r="203" spans="1:48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</row>
    <row r="204" spans="1:48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</row>
    <row r="205" spans="1:48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</row>
    <row r="206" spans="1:48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</row>
    <row r="207" spans="1:48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</row>
    <row r="208" spans="1:48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</row>
    <row r="209" spans="1:48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</row>
    <row r="210" spans="1:48" x14ac:dyDescent="0.2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</row>
    <row r="211" spans="1:48" x14ac:dyDescent="0.2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</row>
    <row r="212" spans="1:48" x14ac:dyDescent="0.2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</row>
    <row r="213" spans="1:48" x14ac:dyDescent="0.2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</row>
    <row r="214" spans="1:48" x14ac:dyDescent="0.2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</row>
    <row r="215" spans="1:48" x14ac:dyDescent="0.2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</row>
    <row r="216" spans="1:48" x14ac:dyDescent="0.2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</row>
    <row r="217" spans="1:48" x14ac:dyDescent="0.2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</row>
    <row r="218" spans="1:48" x14ac:dyDescent="0.2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</row>
    <row r="219" spans="1:48" x14ac:dyDescent="0.2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</row>
    <row r="220" spans="1:48" x14ac:dyDescent="0.2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</row>
    <row r="221" spans="1:48" x14ac:dyDescent="0.2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</row>
    <row r="222" spans="1:48" x14ac:dyDescent="0.2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</row>
    <row r="223" spans="1:48" x14ac:dyDescent="0.2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</row>
    <row r="224" spans="1:48" x14ac:dyDescent="0.2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</row>
    <row r="225" spans="1:48" x14ac:dyDescent="0.2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</row>
    <row r="226" spans="1:48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</row>
    <row r="227" spans="1:48" x14ac:dyDescent="0.2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</row>
    <row r="228" spans="1:48" x14ac:dyDescent="0.2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</row>
    <row r="229" spans="1:48" x14ac:dyDescent="0.2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</row>
    <row r="230" spans="1:48" x14ac:dyDescent="0.2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</row>
    <row r="231" spans="1:48" x14ac:dyDescent="0.2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</row>
    <row r="232" spans="1:48" x14ac:dyDescent="0.2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</row>
    <row r="233" spans="1:48" x14ac:dyDescent="0.2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</row>
    <row r="234" spans="1:48" x14ac:dyDescent="0.2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</row>
    <row r="235" spans="1:48" x14ac:dyDescent="0.2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</row>
    <row r="236" spans="1:48" x14ac:dyDescent="0.2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</row>
    <row r="237" spans="1:48" x14ac:dyDescent="0.2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</row>
    <row r="238" spans="1:48" x14ac:dyDescent="0.2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</row>
    <row r="239" spans="1:48" x14ac:dyDescent="0.2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</row>
    <row r="240" spans="1:48" x14ac:dyDescent="0.2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</row>
    <row r="241" spans="1:48" x14ac:dyDescent="0.2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</row>
    <row r="242" spans="1:48" x14ac:dyDescent="0.2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</row>
    <row r="243" spans="1:48" x14ac:dyDescent="0.2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</row>
    <row r="244" spans="1:48" x14ac:dyDescent="0.2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</row>
    <row r="245" spans="1:48" x14ac:dyDescent="0.2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</row>
    <row r="246" spans="1:48" x14ac:dyDescent="0.2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</row>
    <row r="247" spans="1:48" x14ac:dyDescent="0.2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</row>
    <row r="248" spans="1:48" x14ac:dyDescent="0.2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</row>
    <row r="249" spans="1:48" x14ac:dyDescent="0.2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</row>
    <row r="250" spans="1:48" x14ac:dyDescent="0.2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</row>
    <row r="251" spans="1:48" x14ac:dyDescent="0.2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</row>
    <row r="252" spans="1:48" x14ac:dyDescent="0.2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</row>
    <row r="253" spans="1:48" x14ac:dyDescent="0.2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</row>
    <row r="254" spans="1:48" x14ac:dyDescent="0.2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</row>
    <row r="255" spans="1:48" x14ac:dyDescent="0.2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</row>
    <row r="256" spans="1:48" x14ac:dyDescent="0.2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</row>
    <row r="257" spans="1:48" x14ac:dyDescent="0.2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</row>
    <row r="258" spans="1:48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</row>
    <row r="259" spans="1:48" x14ac:dyDescent="0.2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</row>
    <row r="260" spans="1:48" x14ac:dyDescent="0.2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</row>
    <row r="261" spans="1:48" x14ac:dyDescent="0.2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</row>
    <row r="262" spans="1:48" x14ac:dyDescent="0.2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</row>
    <row r="263" spans="1:48" x14ac:dyDescent="0.2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</row>
    <row r="264" spans="1:48" x14ac:dyDescent="0.2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</row>
    <row r="265" spans="1:48" x14ac:dyDescent="0.2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</row>
    <row r="266" spans="1:48" x14ac:dyDescent="0.2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</row>
    <row r="267" spans="1:48" x14ac:dyDescent="0.2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</row>
    <row r="268" spans="1:48" x14ac:dyDescent="0.2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</row>
    <row r="269" spans="1:48" x14ac:dyDescent="0.2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</row>
    <row r="270" spans="1:48" x14ac:dyDescent="0.2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</row>
    <row r="271" spans="1:48" x14ac:dyDescent="0.2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</row>
    <row r="272" spans="1:48" x14ac:dyDescent="0.2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</row>
    <row r="273" spans="1:48" x14ac:dyDescent="0.2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</row>
    <row r="274" spans="1:48" x14ac:dyDescent="0.2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</row>
    <row r="275" spans="1:48" x14ac:dyDescent="0.2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</row>
    <row r="276" spans="1:48" x14ac:dyDescent="0.2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</row>
    <row r="277" spans="1:48" x14ac:dyDescent="0.2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</row>
    <row r="278" spans="1:48" x14ac:dyDescent="0.2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</row>
    <row r="279" spans="1:48" x14ac:dyDescent="0.2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</row>
    <row r="280" spans="1:48" x14ac:dyDescent="0.2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</row>
    <row r="281" spans="1:48" x14ac:dyDescent="0.2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</row>
    <row r="282" spans="1:48" x14ac:dyDescent="0.2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</row>
    <row r="283" spans="1:48" x14ac:dyDescent="0.2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</row>
    <row r="284" spans="1:48" x14ac:dyDescent="0.2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</row>
    <row r="285" spans="1:48" x14ac:dyDescent="0.2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</row>
    <row r="286" spans="1:48" x14ac:dyDescent="0.2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</row>
    <row r="287" spans="1:48" x14ac:dyDescent="0.2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</row>
    <row r="288" spans="1:48" x14ac:dyDescent="0.2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</row>
    <row r="289" spans="1:48" x14ac:dyDescent="0.2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</row>
    <row r="290" spans="1:48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</row>
    <row r="291" spans="1:48" x14ac:dyDescent="0.2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</row>
    <row r="292" spans="1:48" x14ac:dyDescent="0.2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</row>
    <row r="293" spans="1:48" x14ac:dyDescent="0.2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</row>
    <row r="294" spans="1:48" x14ac:dyDescent="0.2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</row>
    <row r="295" spans="1:48" x14ac:dyDescent="0.2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</row>
    <row r="296" spans="1:48" x14ac:dyDescent="0.2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</row>
    <row r="297" spans="1:48" x14ac:dyDescent="0.2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</row>
    <row r="298" spans="1:48" x14ac:dyDescent="0.2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</row>
    <row r="299" spans="1:48" x14ac:dyDescent="0.2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</row>
    <row r="300" spans="1:48" x14ac:dyDescent="0.2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</row>
    <row r="301" spans="1:48" x14ac:dyDescent="0.2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</row>
    <row r="302" spans="1:48" x14ac:dyDescent="0.2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</row>
    <row r="303" spans="1:48" x14ac:dyDescent="0.2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</row>
    <row r="304" spans="1:48" x14ac:dyDescent="0.2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</row>
    <row r="305" spans="1:48" x14ac:dyDescent="0.2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</row>
    <row r="306" spans="1:48" x14ac:dyDescent="0.2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</row>
    <row r="307" spans="1:48" x14ac:dyDescent="0.2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</row>
    <row r="308" spans="1:48" x14ac:dyDescent="0.2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</row>
    <row r="309" spans="1:48" x14ac:dyDescent="0.2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</row>
    <row r="310" spans="1:48" x14ac:dyDescent="0.2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</row>
    <row r="311" spans="1:48" x14ac:dyDescent="0.2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</row>
    <row r="312" spans="1:48" x14ac:dyDescent="0.2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</row>
    <row r="313" spans="1:48" x14ac:dyDescent="0.2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</row>
    <row r="314" spans="1:48" x14ac:dyDescent="0.2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</row>
    <row r="315" spans="1:48" x14ac:dyDescent="0.2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</row>
    <row r="316" spans="1:48" x14ac:dyDescent="0.2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</row>
    <row r="317" spans="1:48" x14ac:dyDescent="0.2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</row>
    <row r="318" spans="1:48" x14ac:dyDescent="0.2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</row>
    <row r="319" spans="1:48" x14ac:dyDescent="0.2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</row>
    <row r="320" spans="1:48" x14ac:dyDescent="0.2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</row>
    <row r="321" spans="1:48" x14ac:dyDescent="0.2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</row>
    <row r="322" spans="1:48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</row>
    <row r="323" spans="1:48" x14ac:dyDescent="0.2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</row>
    <row r="324" spans="1:48" x14ac:dyDescent="0.2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</row>
    <row r="325" spans="1:48" x14ac:dyDescent="0.2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</row>
    <row r="326" spans="1:48" x14ac:dyDescent="0.2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</row>
    <row r="327" spans="1:48" x14ac:dyDescent="0.2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</row>
    <row r="328" spans="1:48" x14ac:dyDescent="0.2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</row>
    <row r="329" spans="1:48" x14ac:dyDescent="0.2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</row>
    <row r="330" spans="1:48" x14ac:dyDescent="0.2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</row>
    <row r="331" spans="1:48" x14ac:dyDescent="0.2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</row>
    <row r="332" spans="1:48" x14ac:dyDescent="0.2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</row>
    <row r="333" spans="1:48" x14ac:dyDescent="0.2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</row>
    <row r="334" spans="1:48" x14ac:dyDescent="0.2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</row>
    <row r="335" spans="1:48" x14ac:dyDescent="0.2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</row>
    <row r="336" spans="1:48" x14ac:dyDescent="0.2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</row>
    <row r="337" spans="1:48" x14ac:dyDescent="0.2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</row>
    <row r="338" spans="1:48" x14ac:dyDescent="0.2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</row>
    <row r="339" spans="1:48" x14ac:dyDescent="0.2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</row>
    <row r="340" spans="1:48" x14ac:dyDescent="0.2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</row>
    <row r="341" spans="1:48" x14ac:dyDescent="0.2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</row>
    <row r="342" spans="1:48" x14ac:dyDescent="0.2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</row>
    <row r="343" spans="1:48" x14ac:dyDescent="0.2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</row>
    <row r="344" spans="1:48" x14ac:dyDescent="0.2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</row>
    <row r="345" spans="1:48" x14ac:dyDescent="0.2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</row>
    <row r="346" spans="1:48" x14ac:dyDescent="0.2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</row>
    <row r="347" spans="1:48" x14ac:dyDescent="0.2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</row>
    <row r="348" spans="1:48" x14ac:dyDescent="0.2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</row>
    <row r="349" spans="1:48" x14ac:dyDescent="0.2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</row>
    <row r="350" spans="1:48" x14ac:dyDescent="0.2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</row>
    <row r="351" spans="1:48" x14ac:dyDescent="0.2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</row>
    <row r="352" spans="1:48" x14ac:dyDescent="0.2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</row>
    <row r="353" spans="1:48" x14ac:dyDescent="0.2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</row>
    <row r="354" spans="1:48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</row>
    <row r="355" spans="1:48" x14ac:dyDescent="0.2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</row>
    <row r="356" spans="1:48" x14ac:dyDescent="0.2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</row>
    <row r="357" spans="1:48" x14ac:dyDescent="0.2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</row>
    <row r="358" spans="1:48" x14ac:dyDescent="0.2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</row>
    <row r="359" spans="1:48" x14ac:dyDescent="0.2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</row>
    <row r="360" spans="1:48" x14ac:dyDescent="0.2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</row>
    <row r="361" spans="1:48" x14ac:dyDescent="0.2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</row>
    <row r="362" spans="1:48" x14ac:dyDescent="0.2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</row>
    <row r="363" spans="1:48" x14ac:dyDescent="0.2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</row>
    <row r="364" spans="1:48" x14ac:dyDescent="0.2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</row>
    <row r="365" spans="1:48" x14ac:dyDescent="0.2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</row>
    <row r="366" spans="1:48" x14ac:dyDescent="0.2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</row>
    <row r="367" spans="1:48" x14ac:dyDescent="0.2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</row>
    <row r="368" spans="1:48" x14ac:dyDescent="0.2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</row>
    <row r="369" spans="1:48" x14ac:dyDescent="0.2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</row>
    <row r="370" spans="1:48" x14ac:dyDescent="0.2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</row>
    <row r="371" spans="1:48" x14ac:dyDescent="0.2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</row>
    <row r="372" spans="1:48" x14ac:dyDescent="0.2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</row>
    <row r="373" spans="1:48" x14ac:dyDescent="0.2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</row>
    <row r="374" spans="1:48" x14ac:dyDescent="0.2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</row>
    <row r="375" spans="1:48" x14ac:dyDescent="0.2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</row>
    <row r="376" spans="1:48" x14ac:dyDescent="0.2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</row>
    <row r="377" spans="1:48" x14ac:dyDescent="0.2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</row>
    <row r="378" spans="1:48" x14ac:dyDescent="0.2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</row>
    <row r="379" spans="1:48" x14ac:dyDescent="0.2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</row>
    <row r="380" spans="1:48" x14ac:dyDescent="0.2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</row>
    <row r="381" spans="1:48" x14ac:dyDescent="0.2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</row>
    <row r="382" spans="1:48" x14ac:dyDescent="0.2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</row>
    <row r="383" spans="1:48" x14ac:dyDescent="0.2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</row>
    <row r="384" spans="1:48" x14ac:dyDescent="0.2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</row>
    <row r="385" spans="1:48" x14ac:dyDescent="0.2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</row>
    <row r="386" spans="1:48" x14ac:dyDescent="0.2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</row>
    <row r="387" spans="1:48" x14ac:dyDescent="0.2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</row>
    <row r="388" spans="1:48" x14ac:dyDescent="0.2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</row>
    <row r="389" spans="1:48" x14ac:dyDescent="0.2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</row>
    <row r="390" spans="1:48" x14ac:dyDescent="0.2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</row>
    <row r="391" spans="1:48" x14ac:dyDescent="0.2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</row>
    <row r="392" spans="1:48" x14ac:dyDescent="0.2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</row>
    <row r="393" spans="1:48" x14ac:dyDescent="0.2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</row>
    <row r="394" spans="1:48" x14ac:dyDescent="0.2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</row>
    <row r="395" spans="1:48" x14ac:dyDescent="0.2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</row>
    <row r="396" spans="1:48" x14ac:dyDescent="0.2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</row>
    <row r="397" spans="1:48" x14ac:dyDescent="0.2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</row>
    <row r="398" spans="1:48" x14ac:dyDescent="0.2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</row>
    <row r="399" spans="1:48" x14ac:dyDescent="0.2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</row>
    <row r="400" spans="1:48" x14ac:dyDescent="0.2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</row>
    <row r="401" spans="1:48" x14ac:dyDescent="0.2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</row>
    <row r="402" spans="1:48" x14ac:dyDescent="0.2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</row>
    <row r="403" spans="1:48" x14ac:dyDescent="0.2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</row>
    <row r="404" spans="1:48" x14ac:dyDescent="0.2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</row>
    <row r="405" spans="1:48" x14ac:dyDescent="0.2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</row>
    <row r="406" spans="1:48" x14ac:dyDescent="0.2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</row>
    <row r="407" spans="1:48" x14ac:dyDescent="0.2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</row>
    <row r="408" spans="1:48" x14ac:dyDescent="0.2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</row>
    <row r="409" spans="1:48" x14ac:dyDescent="0.2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</row>
    <row r="410" spans="1:48" x14ac:dyDescent="0.2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</row>
    <row r="411" spans="1:48" x14ac:dyDescent="0.2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</row>
    <row r="412" spans="1:48" x14ac:dyDescent="0.2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</row>
    <row r="413" spans="1:48" x14ac:dyDescent="0.2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</row>
    <row r="414" spans="1:48" x14ac:dyDescent="0.2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</row>
    <row r="415" spans="1:48" x14ac:dyDescent="0.2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</row>
    <row r="416" spans="1:48" x14ac:dyDescent="0.2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</row>
    <row r="417" spans="1:48" x14ac:dyDescent="0.2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</row>
    <row r="418" spans="1:48" x14ac:dyDescent="0.2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</row>
    <row r="419" spans="1:48" x14ac:dyDescent="0.2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</row>
    <row r="420" spans="1:48" x14ac:dyDescent="0.2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</row>
    <row r="421" spans="1:48" x14ac:dyDescent="0.2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</row>
    <row r="422" spans="1:48" x14ac:dyDescent="0.2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</row>
    <row r="423" spans="1:48" x14ac:dyDescent="0.2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</row>
    <row r="424" spans="1:48" x14ac:dyDescent="0.2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</row>
    <row r="425" spans="1:48" x14ac:dyDescent="0.2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</row>
    <row r="426" spans="1:48" x14ac:dyDescent="0.2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</row>
    <row r="427" spans="1:48" x14ac:dyDescent="0.2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</row>
    <row r="428" spans="1:48" x14ac:dyDescent="0.2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</row>
    <row r="429" spans="1:48" x14ac:dyDescent="0.2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</row>
    <row r="430" spans="1:48" x14ac:dyDescent="0.2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</row>
    <row r="431" spans="1:48" x14ac:dyDescent="0.2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</row>
    <row r="432" spans="1:48" x14ac:dyDescent="0.2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</row>
    <row r="433" spans="1:48" x14ac:dyDescent="0.2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</row>
    <row r="434" spans="1:48" x14ac:dyDescent="0.2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</row>
    <row r="435" spans="1:48" x14ac:dyDescent="0.2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</row>
    <row r="436" spans="1:48" x14ac:dyDescent="0.2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</row>
    <row r="437" spans="1:48" x14ac:dyDescent="0.2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</row>
    <row r="438" spans="1:48" x14ac:dyDescent="0.2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</row>
    <row r="439" spans="1:48" x14ac:dyDescent="0.2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</row>
    <row r="440" spans="1:48" x14ac:dyDescent="0.2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</row>
    <row r="441" spans="1:48" x14ac:dyDescent="0.2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</row>
    <row r="442" spans="1:48" x14ac:dyDescent="0.2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</row>
    <row r="443" spans="1:48" x14ac:dyDescent="0.2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</row>
    <row r="444" spans="1:48" x14ac:dyDescent="0.2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</row>
    <row r="445" spans="1:48" x14ac:dyDescent="0.2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</row>
    <row r="446" spans="1:48" x14ac:dyDescent="0.2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</row>
    <row r="447" spans="1:48" x14ac:dyDescent="0.2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</row>
    <row r="448" spans="1:48" x14ac:dyDescent="0.2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</row>
    <row r="449" spans="1:48" x14ac:dyDescent="0.2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</row>
    <row r="450" spans="1:48" x14ac:dyDescent="0.2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</row>
    <row r="451" spans="1:48" x14ac:dyDescent="0.2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</row>
    <row r="452" spans="1:48" x14ac:dyDescent="0.2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</row>
    <row r="453" spans="1:48" x14ac:dyDescent="0.2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</row>
    <row r="454" spans="1:48" x14ac:dyDescent="0.2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</row>
    <row r="455" spans="1:48" x14ac:dyDescent="0.2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</row>
    <row r="456" spans="1:48" x14ac:dyDescent="0.2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</row>
    <row r="457" spans="1:48" x14ac:dyDescent="0.2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</row>
    <row r="458" spans="1:48" x14ac:dyDescent="0.2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</row>
    <row r="459" spans="1:48" x14ac:dyDescent="0.2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</row>
    <row r="460" spans="1:48" x14ac:dyDescent="0.2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</row>
    <row r="461" spans="1:48" x14ac:dyDescent="0.2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</row>
    <row r="462" spans="1:48" x14ac:dyDescent="0.2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</row>
    <row r="463" spans="1:48" x14ac:dyDescent="0.2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</row>
    <row r="464" spans="1:48" x14ac:dyDescent="0.2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</row>
    <row r="465" spans="1:48" x14ac:dyDescent="0.2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</row>
    <row r="466" spans="1:48" x14ac:dyDescent="0.2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</row>
    <row r="467" spans="1:48" x14ac:dyDescent="0.2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</row>
    <row r="468" spans="1:48" x14ac:dyDescent="0.2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</row>
    <row r="469" spans="1:48" x14ac:dyDescent="0.2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</row>
    <row r="470" spans="1:48" x14ac:dyDescent="0.2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</row>
    <row r="471" spans="1:48" x14ac:dyDescent="0.2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</row>
    <row r="472" spans="1:48" x14ac:dyDescent="0.2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</row>
    <row r="473" spans="1:48" x14ac:dyDescent="0.2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</row>
    <row r="474" spans="1:48" x14ac:dyDescent="0.2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</row>
    <row r="475" spans="1:48" x14ac:dyDescent="0.2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</row>
    <row r="476" spans="1:48" x14ac:dyDescent="0.2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</row>
    <row r="477" spans="1:48" x14ac:dyDescent="0.2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</row>
    <row r="478" spans="1:48" x14ac:dyDescent="0.2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</row>
    <row r="479" spans="1:48" x14ac:dyDescent="0.2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</row>
    <row r="480" spans="1:48" x14ac:dyDescent="0.2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</row>
    <row r="481" spans="1:48" x14ac:dyDescent="0.2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</row>
    <row r="482" spans="1:48" x14ac:dyDescent="0.2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</row>
    <row r="483" spans="1:48" x14ac:dyDescent="0.2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</row>
    <row r="484" spans="1:48" x14ac:dyDescent="0.2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</row>
    <row r="485" spans="1:48" x14ac:dyDescent="0.2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</row>
    <row r="486" spans="1:48" x14ac:dyDescent="0.2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</row>
    <row r="487" spans="1:48" x14ac:dyDescent="0.2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</row>
    <row r="488" spans="1:48" x14ac:dyDescent="0.2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</row>
    <row r="489" spans="1:48" x14ac:dyDescent="0.2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</row>
    <row r="490" spans="1:48" x14ac:dyDescent="0.2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</row>
    <row r="491" spans="1:48" x14ac:dyDescent="0.2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</row>
    <row r="492" spans="1:48" x14ac:dyDescent="0.2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</row>
    <row r="493" spans="1:48" x14ac:dyDescent="0.2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</row>
    <row r="494" spans="1:48" x14ac:dyDescent="0.2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</row>
    <row r="495" spans="1:48" x14ac:dyDescent="0.2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</row>
    <row r="496" spans="1:48" x14ac:dyDescent="0.2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</row>
    <row r="497" spans="1:48" x14ac:dyDescent="0.2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</row>
    <row r="498" spans="1:48" x14ac:dyDescent="0.2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</row>
    <row r="499" spans="1:48" x14ac:dyDescent="0.2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</row>
    <row r="500" spans="1:48" x14ac:dyDescent="0.2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</row>
    <row r="501" spans="1:48" x14ac:dyDescent="0.2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</row>
    <row r="502" spans="1:48" x14ac:dyDescent="0.2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</row>
    <row r="503" spans="1:48" x14ac:dyDescent="0.2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</row>
    <row r="504" spans="1:48" x14ac:dyDescent="0.2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</row>
    <row r="505" spans="1:48" x14ac:dyDescent="0.2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</row>
    <row r="506" spans="1:48" x14ac:dyDescent="0.2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</row>
    <row r="507" spans="1:48" x14ac:dyDescent="0.2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</row>
    <row r="508" spans="1:48" x14ac:dyDescent="0.2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</row>
    <row r="509" spans="1:48" x14ac:dyDescent="0.2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</row>
    <row r="510" spans="1:48" x14ac:dyDescent="0.2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</row>
    <row r="511" spans="1:48" x14ac:dyDescent="0.2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</row>
    <row r="512" spans="1:48" x14ac:dyDescent="0.2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</row>
    <row r="513" spans="1:48" x14ac:dyDescent="0.2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</row>
    <row r="514" spans="1:48" x14ac:dyDescent="0.2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</row>
    <row r="515" spans="1:48" x14ac:dyDescent="0.2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</row>
    <row r="516" spans="1:48" x14ac:dyDescent="0.2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</row>
    <row r="517" spans="1:48" x14ac:dyDescent="0.2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</row>
    <row r="518" spans="1:48" x14ac:dyDescent="0.2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</row>
    <row r="519" spans="1:48" x14ac:dyDescent="0.2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</row>
    <row r="520" spans="1:48" x14ac:dyDescent="0.2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</row>
    <row r="521" spans="1:48" x14ac:dyDescent="0.2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</row>
    <row r="522" spans="1:48" x14ac:dyDescent="0.2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</row>
    <row r="523" spans="1:48" x14ac:dyDescent="0.2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</row>
    <row r="524" spans="1:48" x14ac:dyDescent="0.2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</row>
    <row r="525" spans="1:48" x14ac:dyDescent="0.2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</row>
    <row r="526" spans="1:48" x14ac:dyDescent="0.2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</row>
    <row r="527" spans="1:48" x14ac:dyDescent="0.2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</row>
    <row r="528" spans="1:48" x14ac:dyDescent="0.2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</row>
    <row r="529" spans="1:48" x14ac:dyDescent="0.2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</row>
    <row r="530" spans="1:48" x14ac:dyDescent="0.2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</row>
    <row r="531" spans="1:48" x14ac:dyDescent="0.2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</row>
    <row r="532" spans="1:48" x14ac:dyDescent="0.2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</row>
    <row r="533" spans="1:48" x14ac:dyDescent="0.2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</row>
    <row r="534" spans="1:48" x14ac:dyDescent="0.2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</row>
    <row r="535" spans="1:48" x14ac:dyDescent="0.2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</row>
    <row r="536" spans="1:48" x14ac:dyDescent="0.2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</row>
    <row r="537" spans="1:48" x14ac:dyDescent="0.2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</row>
    <row r="538" spans="1:48" x14ac:dyDescent="0.2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</row>
    <row r="539" spans="1:48" x14ac:dyDescent="0.2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</row>
    <row r="540" spans="1:48" x14ac:dyDescent="0.2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</row>
    <row r="541" spans="1:48" x14ac:dyDescent="0.2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</row>
    <row r="542" spans="1:48" x14ac:dyDescent="0.2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</row>
    <row r="543" spans="1:48" x14ac:dyDescent="0.2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</row>
    <row r="544" spans="1:48" x14ac:dyDescent="0.2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</row>
    <row r="545" spans="1:48" x14ac:dyDescent="0.2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</row>
    <row r="546" spans="1:48" x14ac:dyDescent="0.2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</row>
    <row r="547" spans="1:48" x14ac:dyDescent="0.2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</row>
    <row r="548" spans="1:48" x14ac:dyDescent="0.2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</row>
    <row r="549" spans="1:48" x14ac:dyDescent="0.2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</row>
    <row r="550" spans="1:48" x14ac:dyDescent="0.2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</row>
    <row r="551" spans="1:48" x14ac:dyDescent="0.2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</row>
    <row r="552" spans="1:48" x14ac:dyDescent="0.2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</row>
    <row r="553" spans="1:48" x14ac:dyDescent="0.2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</row>
    <row r="554" spans="1:48" x14ac:dyDescent="0.2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</row>
    <row r="555" spans="1:48" x14ac:dyDescent="0.2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</row>
    <row r="556" spans="1:48" x14ac:dyDescent="0.2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</row>
    <row r="557" spans="1:48" x14ac:dyDescent="0.2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</row>
    <row r="558" spans="1:48" x14ac:dyDescent="0.2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</row>
    <row r="559" spans="1:48" x14ac:dyDescent="0.2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</row>
    <row r="560" spans="1:48" x14ac:dyDescent="0.2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</row>
    <row r="561" spans="1:48" x14ac:dyDescent="0.2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</row>
    <row r="562" spans="1:48" x14ac:dyDescent="0.2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</row>
    <row r="563" spans="1:48" x14ac:dyDescent="0.2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</row>
    <row r="564" spans="1:48" x14ac:dyDescent="0.2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</row>
    <row r="565" spans="1:48" x14ac:dyDescent="0.2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</row>
    <row r="566" spans="1:48" x14ac:dyDescent="0.2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</row>
    <row r="567" spans="1:48" x14ac:dyDescent="0.2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</row>
    <row r="568" spans="1:48" x14ac:dyDescent="0.2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</row>
    <row r="569" spans="1:48" x14ac:dyDescent="0.2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</row>
    <row r="570" spans="1:48" x14ac:dyDescent="0.2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</row>
    <row r="571" spans="1:48" x14ac:dyDescent="0.2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</row>
    <row r="572" spans="1:48" x14ac:dyDescent="0.2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</row>
    <row r="573" spans="1:48" x14ac:dyDescent="0.2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</row>
    <row r="574" spans="1:48" x14ac:dyDescent="0.2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</row>
    <row r="575" spans="1:48" x14ac:dyDescent="0.2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</row>
    <row r="576" spans="1:48" x14ac:dyDescent="0.2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</row>
    <row r="577" spans="1:48" x14ac:dyDescent="0.2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</row>
    <row r="578" spans="1:48" x14ac:dyDescent="0.2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</row>
    <row r="579" spans="1:48" x14ac:dyDescent="0.2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</row>
    <row r="580" spans="1:48" x14ac:dyDescent="0.2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</row>
    <row r="581" spans="1:48" x14ac:dyDescent="0.2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</row>
    <row r="582" spans="1:48" x14ac:dyDescent="0.2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</row>
    <row r="583" spans="1:48" x14ac:dyDescent="0.2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</row>
    <row r="584" spans="1:48" x14ac:dyDescent="0.2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</row>
    <row r="585" spans="1:48" x14ac:dyDescent="0.2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</row>
    <row r="586" spans="1:48" x14ac:dyDescent="0.2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</row>
    <row r="587" spans="1:48" x14ac:dyDescent="0.2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</row>
    <row r="588" spans="1:48" x14ac:dyDescent="0.2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</row>
    <row r="589" spans="1:48" x14ac:dyDescent="0.2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</row>
    <row r="590" spans="1:48" x14ac:dyDescent="0.2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</row>
    <row r="591" spans="1:48" x14ac:dyDescent="0.2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</row>
    <row r="592" spans="1:48" x14ac:dyDescent="0.2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</row>
    <row r="593" spans="1:48" x14ac:dyDescent="0.2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</row>
    <row r="594" spans="1:48" x14ac:dyDescent="0.2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</row>
    <row r="595" spans="1:48" x14ac:dyDescent="0.2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</row>
    <row r="596" spans="1:48" x14ac:dyDescent="0.2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</row>
    <row r="597" spans="1:48" x14ac:dyDescent="0.2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</row>
    <row r="598" spans="1:48" x14ac:dyDescent="0.2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</row>
    <row r="599" spans="1:48" x14ac:dyDescent="0.2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</row>
    <row r="600" spans="1:48" x14ac:dyDescent="0.2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</row>
    <row r="601" spans="1:48" x14ac:dyDescent="0.2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</row>
    <row r="602" spans="1:48" x14ac:dyDescent="0.2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</row>
    <row r="603" spans="1:48" x14ac:dyDescent="0.2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</row>
    <row r="604" spans="1:48" x14ac:dyDescent="0.2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</row>
    <row r="605" spans="1:48" x14ac:dyDescent="0.2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</row>
    <row r="606" spans="1:48" x14ac:dyDescent="0.2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</row>
    <row r="607" spans="1:48" x14ac:dyDescent="0.2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</row>
    <row r="608" spans="1:48" x14ac:dyDescent="0.2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</row>
    <row r="609" spans="1:48" x14ac:dyDescent="0.2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</row>
    <row r="610" spans="1:48" x14ac:dyDescent="0.2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</row>
    <row r="611" spans="1:48" x14ac:dyDescent="0.2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</row>
    <row r="612" spans="1:48" x14ac:dyDescent="0.2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</row>
    <row r="613" spans="1:48" x14ac:dyDescent="0.2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</row>
    <row r="614" spans="1:48" x14ac:dyDescent="0.2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</row>
    <row r="615" spans="1:48" x14ac:dyDescent="0.2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</row>
    <row r="616" spans="1:48" x14ac:dyDescent="0.2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</row>
    <row r="617" spans="1:48" x14ac:dyDescent="0.2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</row>
    <row r="618" spans="1:48" x14ac:dyDescent="0.2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</row>
    <row r="619" spans="1:48" x14ac:dyDescent="0.2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</row>
    <row r="620" spans="1:48" x14ac:dyDescent="0.2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</row>
    <row r="621" spans="1:48" x14ac:dyDescent="0.2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</row>
    <row r="622" spans="1:48" x14ac:dyDescent="0.2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</row>
    <row r="623" spans="1:48" x14ac:dyDescent="0.2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</row>
    <row r="624" spans="1:48" x14ac:dyDescent="0.2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</row>
    <row r="625" spans="1:48" x14ac:dyDescent="0.2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</row>
    <row r="626" spans="1:48" x14ac:dyDescent="0.2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</row>
    <row r="627" spans="1:48" x14ac:dyDescent="0.2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</row>
    <row r="628" spans="1:48" x14ac:dyDescent="0.2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</row>
    <row r="629" spans="1:48" x14ac:dyDescent="0.2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</row>
    <row r="630" spans="1:48" x14ac:dyDescent="0.2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</row>
    <row r="631" spans="1:48" x14ac:dyDescent="0.2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</row>
    <row r="632" spans="1:48" x14ac:dyDescent="0.2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</row>
    <row r="633" spans="1:48" x14ac:dyDescent="0.2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</row>
    <row r="634" spans="1:48" x14ac:dyDescent="0.2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</row>
    <row r="635" spans="1:48" x14ac:dyDescent="0.2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</row>
    <row r="636" spans="1:48" x14ac:dyDescent="0.2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</row>
    <row r="637" spans="1:48" x14ac:dyDescent="0.2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</row>
    <row r="638" spans="1:48" x14ac:dyDescent="0.2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</row>
    <row r="639" spans="1:48" x14ac:dyDescent="0.2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</row>
    <row r="640" spans="1:48" x14ac:dyDescent="0.2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</row>
    <row r="641" spans="1:48" x14ac:dyDescent="0.2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</row>
    <row r="642" spans="1:48" x14ac:dyDescent="0.2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</row>
    <row r="643" spans="1:48" x14ac:dyDescent="0.2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</row>
    <row r="644" spans="1:48" x14ac:dyDescent="0.2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</row>
    <row r="645" spans="1:48" x14ac:dyDescent="0.2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</row>
    <row r="646" spans="1:48" x14ac:dyDescent="0.2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</row>
    <row r="647" spans="1:48" x14ac:dyDescent="0.2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</row>
    <row r="648" spans="1:48" x14ac:dyDescent="0.2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</row>
    <row r="649" spans="1:48" x14ac:dyDescent="0.2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</row>
    <row r="650" spans="1:48" x14ac:dyDescent="0.2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</row>
    <row r="651" spans="1:48" x14ac:dyDescent="0.2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</row>
    <row r="652" spans="1:48" x14ac:dyDescent="0.2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</row>
    <row r="653" spans="1:48" x14ac:dyDescent="0.2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</row>
    <row r="654" spans="1:48" x14ac:dyDescent="0.2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</row>
    <row r="655" spans="1:48" x14ac:dyDescent="0.2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</row>
    <row r="656" spans="1:48" x14ac:dyDescent="0.2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</row>
    <row r="657" spans="1:48" x14ac:dyDescent="0.2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</row>
    <row r="658" spans="1:48" x14ac:dyDescent="0.2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</row>
    <row r="659" spans="1:48" x14ac:dyDescent="0.2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</row>
    <row r="660" spans="1:48" x14ac:dyDescent="0.2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</row>
    <row r="661" spans="1:48" x14ac:dyDescent="0.2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</row>
    <row r="662" spans="1:48" x14ac:dyDescent="0.2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</row>
    <row r="663" spans="1:48" x14ac:dyDescent="0.2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</row>
    <row r="664" spans="1:48" x14ac:dyDescent="0.2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</row>
    <row r="665" spans="1:48" x14ac:dyDescent="0.2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</row>
    <row r="666" spans="1:48" x14ac:dyDescent="0.2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</row>
    <row r="667" spans="1:48" x14ac:dyDescent="0.2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</row>
    <row r="668" spans="1:48" x14ac:dyDescent="0.2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</row>
    <row r="669" spans="1:48" x14ac:dyDescent="0.2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</row>
    <row r="670" spans="1:48" x14ac:dyDescent="0.2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</row>
    <row r="671" spans="1:48" x14ac:dyDescent="0.2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</row>
    <row r="672" spans="1:48" x14ac:dyDescent="0.2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</row>
    <row r="673" spans="1:48" x14ac:dyDescent="0.2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</row>
    <row r="674" spans="1:48" x14ac:dyDescent="0.2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</row>
    <row r="675" spans="1:48" x14ac:dyDescent="0.2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</row>
    <row r="676" spans="1:48" x14ac:dyDescent="0.2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</row>
    <row r="677" spans="1:48" x14ac:dyDescent="0.2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</row>
    <row r="678" spans="1:48" x14ac:dyDescent="0.2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</row>
    <row r="679" spans="1:48" x14ac:dyDescent="0.2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</row>
    <row r="680" spans="1:48" x14ac:dyDescent="0.2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</row>
    <row r="681" spans="1:48" x14ac:dyDescent="0.2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</row>
    <row r="682" spans="1:48" x14ac:dyDescent="0.2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</row>
    <row r="683" spans="1:48" x14ac:dyDescent="0.2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</row>
    <row r="684" spans="1:48" x14ac:dyDescent="0.2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</row>
    <row r="685" spans="1:48" x14ac:dyDescent="0.2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</row>
    <row r="686" spans="1:48" x14ac:dyDescent="0.2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</row>
    <row r="687" spans="1:48" x14ac:dyDescent="0.2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</row>
    <row r="688" spans="1:48" x14ac:dyDescent="0.2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</row>
    <row r="689" spans="1:48" x14ac:dyDescent="0.2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</row>
    <row r="690" spans="1:48" x14ac:dyDescent="0.2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</row>
    <row r="691" spans="1:48" x14ac:dyDescent="0.2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</row>
    <row r="692" spans="1:48" x14ac:dyDescent="0.2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</row>
    <row r="693" spans="1:48" x14ac:dyDescent="0.2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</row>
    <row r="694" spans="1:48" x14ac:dyDescent="0.2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</row>
    <row r="695" spans="1:48" x14ac:dyDescent="0.2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</row>
    <row r="696" spans="1:48" x14ac:dyDescent="0.2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</row>
    <row r="697" spans="1:48" x14ac:dyDescent="0.2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</row>
    <row r="698" spans="1:48" x14ac:dyDescent="0.2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</row>
    <row r="699" spans="1:48" x14ac:dyDescent="0.2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</row>
    <row r="700" spans="1:48" x14ac:dyDescent="0.2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</row>
    <row r="701" spans="1:48" x14ac:dyDescent="0.2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</row>
    <row r="702" spans="1:48" x14ac:dyDescent="0.2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</row>
    <row r="703" spans="1:48" x14ac:dyDescent="0.2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</row>
    <row r="704" spans="1:48" x14ac:dyDescent="0.2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</row>
    <row r="705" spans="1:48" x14ac:dyDescent="0.2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</row>
    <row r="706" spans="1:48" x14ac:dyDescent="0.2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</row>
    <row r="707" spans="1:48" x14ac:dyDescent="0.2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</row>
    <row r="708" spans="1:48" x14ac:dyDescent="0.2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</row>
    <row r="709" spans="1:48" x14ac:dyDescent="0.2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</row>
    <row r="710" spans="1:48" x14ac:dyDescent="0.2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</row>
    <row r="711" spans="1:48" x14ac:dyDescent="0.2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</row>
    <row r="712" spans="1:48" x14ac:dyDescent="0.2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</row>
    <row r="713" spans="1:48" x14ac:dyDescent="0.2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</row>
    <row r="714" spans="1:48" x14ac:dyDescent="0.2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</row>
    <row r="715" spans="1:48" x14ac:dyDescent="0.2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</row>
    <row r="716" spans="1:48" x14ac:dyDescent="0.2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</row>
    <row r="717" spans="1:48" x14ac:dyDescent="0.2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</row>
    <row r="718" spans="1:48" x14ac:dyDescent="0.2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</row>
    <row r="719" spans="1:48" x14ac:dyDescent="0.2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</row>
    <row r="720" spans="1:48" x14ac:dyDescent="0.2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</row>
    <row r="721" spans="1:48" x14ac:dyDescent="0.2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</row>
    <row r="722" spans="1:48" x14ac:dyDescent="0.2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</row>
    <row r="723" spans="1:48" x14ac:dyDescent="0.2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</row>
    <row r="724" spans="1:48" x14ac:dyDescent="0.2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</row>
    <row r="725" spans="1:48" x14ac:dyDescent="0.2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</row>
    <row r="726" spans="1:48" x14ac:dyDescent="0.2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</row>
    <row r="727" spans="1:48" x14ac:dyDescent="0.2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</row>
    <row r="728" spans="1:48" x14ac:dyDescent="0.2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</row>
    <row r="729" spans="1:48" x14ac:dyDescent="0.2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</row>
    <row r="730" spans="1:48" x14ac:dyDescent="0.2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</row>
    <row r="731" spans="1:48" x14ac:dyDescent="0.2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</row>
    <row r="732" spans="1:48" x14ac:dyDescent="0.2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</row>
    <row r="733" spans="1:48" x14ac:dyDescent="0.2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</row>
    <row r="734" spans="1:48" x14ac:dyDescent="0.2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</row>
    <row r="735" spans="1:48" x14ac:dyDescent="0.2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</row>
    <row r="736" spans="1:48" x14ac:dyDescent="0.2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</row>
    <row r="737" spans="1:48" x14ac:dyDescent="0.2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</row>
    <row r="738" spans="1:48" x14ac:dyDescent="0.2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</row>
    <row r="739" spans="1:48" x14ac:dyDescent="0.2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</row>
    <row r="740" spans="1:48" x14ac:dyDescent="0.2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</row>
    <row r="741" spans="1:48" x14ac:dyDescent="0.2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</row>
    <row r="742" spans="1:48" x14ac:dyDescent="0.2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</row>
    <row r="743" spans="1:48" x14ac:dyDescent="0.2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</row>
    <row r="744" spans="1:48" x14ac:dyDescent="0.2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</row>
    <row r="745" spans="1:48" x14ac:dyDescent="0.2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</row>
    <row r="746" spans="1:48" x14ac:dyDescent="0.2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</row>
    <row r="747" spans="1:48" x14ac:dyDescent="0.2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</row>
    <row r="748" spans="1:48" x14ac:dyDescent="0.2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</row>
    <row r="749" spans="1:48" x14ac:dyDescent="0.2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</row>
    <row r="750" spans="1:48" x14ac:dyDescent="0.2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</row>
    <row r="751" spans="1:48" x14ac:dyDescent="0.2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</row>
    <row r="752" spans="1:48" x14ac:dyDescent="0.2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</row>
    <row r="753" spans="1:48" x14ac:dyDescent="0.2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</row>
    <row r="754" spans="1:48" x14ac:dyDescent="0.2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</row>
    <row r="755" spans="1:48" x14ac:dyDescent="0.2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</row>
    <row r="756" spans="1:48" x14ac:dyDescent="0.2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</row>
    <row r="757" spans="1:48" x14ac:dyDescent="0.2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</row>
    <row r="758" spans="1:48" x14ac:dyDescent="0.2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</row>
    <row r="759" spans="1:48" x14ac:dyDescent="0.2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</row>
    <row r="760" spans="1:48" x14ac:dyDescent="0.2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</row>
    <row r="761" spans="1:48" x14ac:dyDescent="0.2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</row>
    <row r="762" spans="1:48" x14ac:dyDescent="0.2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</row>
    <row r="763" spans="1:48" x14ac:dyDescent="0.2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</row>
    <row r="764" spans="1:48" x14ac:dyDescent="0.2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</row>
    <row r="765" spans="1:48" x14ac:dyDescent="0.2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</row>
    <row r="766" spans="1:48" x14ac:dyDescent="0.2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</row>
    <row r="767" spans="1:48" x14ac:dyDescent="0.2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</row>
    <row r="768" spans="1:48" x14ac:dyDescent="0.2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</row>
    <row r="769" spans="1:48" x14ac:dyDescent="0.2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</row>
    <row r="770" spans="1:48" x14ac:dyDescent="0.2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</row>
    <row r="771" spans="1:48" x14ac:dyDescent="0.2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</row>
    <row r="772" spans="1:48" x14ac:dyDescent="0.2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</row>
    <row r="773" spans="1:48" x14ac:dyDescent="0.2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</row>
    <row r="774" spans="1:48" x14ac:dyDescent="0.2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</row>
    <row r="775" spans="1:48" x14ac:dyDescent="0.2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</row>
    <row r="776" spans="1:48" x14ac:dyDescent="0.2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</row>
    <row r="777" spans="1:48" x14ac:dyDescent="0.2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</row>
    <row r="778" spans="1:48" x14ac:dyDescent="0.2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</row>
    <row r="779" spans="1:48" x14ac:dyDescent="0.2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</row>
    <row r="780" spans="1:48" x14ac:dyDescent="0.2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</row>
    <row r="781" spans="1:48" x14ac:dyDescent="0.2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</row>
    <row r="782" spans="1:48" x14ac:dyDescent="0.2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</row>
    <row r="783" spans="1:48" x14ac:dyDescent="0.2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</row>
    <row r="784" spans="1:48" x14ac:dyDescent="0.2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</row>
    <row r="785" spans="1:48" x14ac:dyDescent="0.2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</row>
    <row r="786" spans="1:48" x14ac:dyDescent="0.2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</row>
    <row r="787" spans="1:48" x14ac:dyDescent="0.2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</row>
    <row r="788" spans="1:48" x14ac:dyDescent="0.2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</row>
    <row r="789" spans="1:48" x14ac:dyDescent="0.2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</row>
    <row r="790" spans="1:48" x14ac:dyDescent="0.2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</row>
    <row r="791" spans="1:48" x14ac:dyDescent="0.2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</row>
    <row r="792" spans="1:48" x14ac:dyDescent="0.2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</row>
    <row r="793" spans="1:48" x14ac:dyDescent="0.2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</row>
    <row r="794" spans="1:48" x14ac:dyDescent="0.2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</row>
    <row r="795" spans="1:48" x14ac:dyDescent="0.2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</row>
    <row r="796" spans="1:48" x14ac:dyDescent="0.2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</row>
    <row r="797" spans="1:48" x14ac:dyDescent="0.2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</row>
    <row r="798" spans="1:48" x14ac:dyDescent="0.2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</row>
    <row r="799" spans="1:48" x14ac:dyDescent="0.2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</row>
    <row r="800" spans="1:48" x14ac:dyDescent="0.2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</row>
    <row r="801" spans="1:48" x14ac:dyDescent="0.2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</row>
    <row r="802" spans="1:48" x14ac:dyDescent="0.2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</row>
    <row r="803" spans="1:48" x14ac:dyDescent="0.2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</row>
    <row r="804" spans="1:48" x14ac:dyDescent="0.2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</row>
    <row r="805" spans="1:48" x14ac:dyDescent="0.2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</row>
    <row r="806" spans="1:48" x14ac:dyDescent="0.2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</row>
    <row r="807" spans="1:48" x14ac:dyDescent="0.2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</row>
    <row r="808" spans="1:48" x14ac:dyDescent="0.2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</row>
    <row r="809" spans="1:48" x14ac:dyDescent="0.2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</row>
    <row r="810" spans="1:48" x14ac:dyDescent="0.2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</row>
    <row r="811" spans="1:48" x14ac:dyDescent="0.2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</row>
    <row r="812" spans="1:48" x14ac:dyDescent="0.2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</row>
    <row r="813" spans="1:48" x14ac:dyDescent="0.2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</row>
    <row r="814" spans="1:48" x14ac:dyDescent="0.2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</row>
    <row r="815" spans="1:48" x14ac:dyDescent="0.2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</row>
    <row r="816" spans="1:48" x14ac:dyDescent="0.2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</row>
    <row r="817" spans="1:48" x14ac:dyDescent="0.2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</row>
    <row r="818" spans="1:48" x14ac:dyDescent="0.2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</row>
    <row r="819" spans="1:48" x14ac:dyDescent="0.2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</row>
    <row r="820" spans="1:48" x14ac:dyDescent="0.2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</row>
    <row r="821" spans="1:48" x14ac:dyDescent="0.2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</row>
    <row r="822" spans="1:48" x14ac:dyDescent="0.2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</row>
    <row r="823" spans="1:48" x14ac:dyDescent="0.2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</row>
    <row r="824" spans="1:48" x14ac:dyDescent="0.2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</row>
    <row r="825" spans="1:48" x14ac:dyDescent="0.2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</row>
    <row r="826" spans="1:48" x14ac:dyDescent="0.2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</row>
    <row r="827" spans="1:48" x14ac:dyDescent="0.2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</row>
    <row r="828" spans="1:48" x14ac:dyDescent="0.2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</row>
    <row r="829" spans="1:48" x14ac:dyDescent="0.2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</row>
    <row r="830" spans="1:48" x14ac:dyDescent="0.2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</row>
    <row r="831" spans="1:48" x14ac:dyDescent="0.2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</row>
    <row r="832" spans="1:48" x14ac:dyDescent="0.2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</row>
    <row r="833" spans="1:48" x14ac:dyDescent="0.2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</row>
    <row r="834" spans="1:48" x14ac:dyDescent="0.2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</row>
    <row r="835" spans="1:48" x14ac:dyDescent="0.2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</row>
    <row r="836" spans="1:48" x14ac:dyDescent="0.2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</row>
    <row r="837" spans="1:48" x14ac:dyDescent="0.2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</row>
    <row r="838" spans="1:48" x14ac:dyDescent="0.2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</row>
    <row r="839" spans="1:48" x14ac:dyDescent="0.2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</row>
    <row r="840" spans="1:48" x14ac:dyDescent="0.2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</row>
    <row r="841" spans="1:48" x14ac:dyDescent="0.2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</row>
    <row r="842" spans="1:48" x14ac:dyDescent="0.2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</row>
    <row r="843" spans="1:48" x14ac:dyDescent="0.2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</row>
    <row r="844" spans="1:48" x14ac:dyDescent="0.2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</row>
    <row r="845" spans="1:48" x14ac:dyDescent="0.2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</row>
    <row r="846" spans="1:48" x14ac:dyDescent="0.2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</row>
    <row r="847" spans="1:48" x14ac:dyDescent="0.2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</row>
    <row r="848" spans="1:48" x14ac:dyDescent="0.2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</row>
    <row r="849" spans="1:48" x14ac:dyDescent="0.2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</row>
    <row r="850" spans="1:48" x14ac:dyDescent="0.2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</row>
    <row r="851" spans="1:48" x14ac:dyDescent="0.2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</row>
    <row r="852" spans="1:48" x14ac:dyDescent="0.2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</row>
    <row r="853" spans="1:48" x14ac:dyDescent="0.2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</row>
    <row r="854" spans="1:48" x14ac:dyDescent="0.2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</row>
    <row r="855" spans="1:48" x14ac:dyDescent="0.2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</row>
    <row r="856" spans="1:48" x14ac:dyDescent="0.2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</row>
    <row r="857" spans="1:48" x14ac:dyDescent="0.2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</row>
    <row r="858" spans="1:48" x14ac:dyDescent="0.2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</row>
    <row r="859" spans="1:48" x14ac:dyDescent="0.2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</row>
    <row r="860" spans="1:48" x14ac:dyDescent="0.2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</row>
    <row r="861" spans="1:48" x14ac:dyDescent="0.2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</row>
    <row r="862" spans="1:48" x14ac:dyDescent="0.2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</row>
    <row r="863" spans="1:48" x14ac:dyDescent="0.2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</row>
    <row r="864" spans="1:48" x14ac:dyDescent="0.2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</row>
    <row r="865" spans="1:48" x14ac:dyDescent="0.2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</row>
    <row r="866" spans="1:48" x14ac:dyDescent="0.2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</row>
    <row r="867" spans="1:48" x14ac:dyDescent="0.2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</row>
    <row r="868" spans="1:48" x14ac:dyDescent="0.2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</row>
    <row r="869" spans="1:48" x14ac:dyDescent="0.2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</row>
    <row r="870" spans="1:48" x14ac:dyDescent="0.2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</row>
    <row r="871" spans="1:48" x14ac:dyDescent="0.2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</row>
    <row r="872" spans="1:48" x14ac:dyDescent="0.2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</row>
    <row r="873" spans="1:48" x14ac:dyDescent="0.2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</row>
    <row r="874" spans="1:48" x14ac:dyDescent="0.2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</row>
    <row r="875" spans="1:48" x14ac:dyDescent="0.2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</row>
    <row r="876" spans="1:48" x14ac:dyDescent="0.2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</row>
    <row r="877" spans="1:48" x14ac:dyDescent="0.2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</row>
    <row r="878" spans="1:48" x14ac:dyDescent="0.2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</row>
    <row r="879" spans="1:48" x14ac:dyDescent="0.2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</row>
    <row r="880" spans="1:48" x14ac:dyDescent="0.2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</row>
    <row r="881" spans="1:48" x14ac:dyDescent="0.2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</row>
    <row r="882" spans="1:48" x14ac:dyDescent="0.2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</row>
    <row r="883" spans="1:48" x14ac:dyDescent="0.2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</row>
    <row r="884" spans="1:48" x14ac:dyDescent="0.2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</row>
    <row r="885" spans="1:48" x14ac:dyDescent="0.2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</row>
    <row r="886" spans="1:48" x14ac:dyDescent="0.2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</row>
    <row r="887" spans="1:48" x14ac:dyDescent="0.2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</row>
    <row r="888" spans="1:48" x14ac:dyDescent="0.2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</row>
    <row r="889" spans="1:48" x14ac:dyDescent="0.2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</row>
    <row r="890" spans="1:48" x14ac:dyDescent="0.2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</row>
    <row r="891" spans="1:48" x14ac:dyDescent="0.2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</row>
    <row r="892" spans="1:48" x14ac:dyDescent="0.2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</row>
    <row r="893" spans="1:48" x14ac:dyDescent="0.2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</row>
    <row r="894" spans="1:48" x14ac:dyDescent="0.2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</row>
    <row r="895" spans="1:48" x14ac:dyDescent="0.2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</row>
    <row r="896" spans="1:48" x14ac:dyDescent="0.2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</row>
    <row r="897" spans="1:48" x14ac:dyDescent="0.2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</row>
    <row r="898" spans="1:48" x14ac:dyDescent="0.2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</row>
    <row r="899" spans="1:48" x14ac:dyDescent="0.2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</row>
    <row r="900" spans="1:48" x14ac:dyDescent="0.2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</row>
    <row r="901" spans="1:48" x14ac:dyDescent="0.2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</row>
    <row r="902" spans="1:48" x14ac:dyDescent="0.2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</row>
    <row r="903" spans="1:48" x14ac:dyDescent="0.2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</row>
    <row r="904" spans="1:48" x14ac:dyDescent="0.2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</row>
    <row r="905" spans="1:48" x14ac:dyDescent="0.2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</row>
    <row r="906" spans="1:48" x14ac:dyDescent="0.2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</row>
    <row r="907" spans="1:48" x14ac:dyDescent="0.2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</row>
    <row r="908" spans="1:48" x14ac:dyDescent="0.2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</row>
    <row r="909" spans="1:48" x14ac:dyDescent="0.2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</row>
    <row r="910" spans="1:48" x14ac:dyDescent="0.2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</row>
    <row r="911" spans="1:48" x14ac:dyDescent="0.2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</row>
    <row r="912" spans="1:48" x14ac:dyDescent="0.2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</row>
    <row r="913" spans="1:48" x14ac:dyDescent="0.2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</row>
    <row r="914" spans="1:48" x14ac:dyDescent="0.2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</row>
    <row r="915" spans="1:48" x14ac:dyDescent="0.2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</row>
    <row r="916" spans="1:48" x14ac:dyDescent="0.2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</row>
    <row r="917" spans="1:48" x14ac:dyDescent="0.2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</row>
    <row r="918" spans="1:48" x14ac:dyDescent="0.2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</row>
    <row r="919" spans="1:48" x14ac:dyDescent="0.2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</row>
    <row r="920" spans="1:48" x14ac:dyDescent="0.2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</row>
    <row r="921" spans="1:48" x14ac:dyDescent="0.2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</row>
    <row r="922" spans="1:48" x14ac:dyDescent="0.2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</row>
    <row r="923" spans="1:48" x14ac:dyDescent="0.2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</row>
    <row r="924" spans="1:48" x14ac:dyDescent="0.2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</row>
    <row r="925" spans="1:48" x14ac:dyDescent="0.2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</row>
    <row r="926" spans="1:48" x14ac:dyDescent="0.2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</row>
    <row r="927" spans="1:48" x14ac:dyDescent="0.2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</row>
    <row r="928" spans="1:48" x14ac:dyDescent="0.2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</row>
    <row r="929" spans="1:48" x14ac:dyDescent="0.2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</row>
    <row r="930" spans="1:48" x14ac:dyDescent="0.2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</row>
    <row r="931" spans="1:48" x14ac:dyDescent="0.2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</row>
    <row r="932" spans="1:48" x14ac:dyDescent="0.2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</row>
    <row r="933" spans="1:48" x14ac:dyDescent="0.2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</row>
    <row r="934" spans="1:48" x14ac:dyDescent="0.2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</row>
    <row r="935" spans="1:48" x14ac:dyDescent="0.2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</row>
    <row r="936" spans="1:48" x14ac:dyDescent="0.2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</row>
    <row r="937" spans="1:48" x14ac:dyDescent="0.2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</row>
    <row r="938" spans="1:48" x14ac:dyDescent="0.2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</row>
    <row r="939" spans="1:48" x14ac:dyDescent="0.2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</row>
    <row r="940" spans="1:48" x14ac:dyDescent="0.2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</row>
    <row r="941" spans="1:48" x14ac:dyDescent="0.2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</row>
    <row r="942" spans="1:48" x14ac:dyDescent="0.2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</row>
    <row r="943" spans="1:48" x14ac:dyDescent="0.2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</row>
    <row r="944" spans="1:48" x14ac:dyDescent="0.25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</row>
    <row r="945" spans="1:48" x14ac:dyDescent="0.2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</row>
    <row r="946" spans="1:48" x14ac:dyDescent="0.25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</row>
    <row r="947" spans="1:48" x14ac:dyDescent="0.25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</row>
    <row r="948" spans="1:48" x14ac:dyDescent="0.25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</row>
    <row r="949" spans="1:48" x14ac:dyDescent="0.25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</row>
    <row r="950" spans="1:48" x14ac:dyDescent="0.25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</row>
    <row r="951" spans="1:48" x14ac:dyDescent="0.25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</row>
    <row r="952" spans="1:48" x14ac:dyDescent="0.25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</row>
    <row r="953" spans="1:48" x14ac:dyDescent="0.25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</row>
    <row r="954" spans="1:48" x14ac:dyDescent="0.25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</row>
    <row r="955" spans="1:48" x14ac:dyDescent="0.2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</row>
    <row r="956" spans="1:48" x14ac:dyDescent="0.25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</row>
    <row r="957" spans="1:48" x14ac:dyDescent="0.25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</row>
    <row r="958" spans="1:48" x14ac:dyDescent="0.25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</row>
    <row r="959" spans="1:48" x14ac:dyDescent="0.25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</row>
    <row r="960" spans="1:48" x14ac:dyDescent="0.25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</row>
    <row r="961" spans="1:48" x14ac:dyDescent="0.25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</row>
    <row r="962" spans="1:48" x14ac:dyDescent="0.2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</row>
    <row r="963" spans="1:48" x14ac:dyDescent="0.25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</row>
    <row r="964" spans="1:48" x14ac:dyDescent="0.25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</row>
    <row r="965" spans="1:48" x14ac:dyDescent="0.2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</row>
    <row r="966" spans="1:48" x14ac:dyDescent="0.25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</row>
    <row r="967" spans="1:48" x14ac:dyDescent="0.25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</row>
    <row r="968" spans="1:48" x14ac:dyDescent="0.25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</row>
    <row r="969" spans="1:48" x14ac:dyDescent="0.25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</row>
    <row r="970" spans="1:48" x14ac:dyDescent="0.25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</row>
    <row r="971" spans="1:48" x14ac:dyDescent="0.25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</row>
    <row r="972" spans="1:48" x14ac:dyDescent="0.25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</row>
    <row r="973" spans="1:48" x14ac:dyDescent="0.25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</row>
    <row r="974" spans="1:48" x14ac:dyDescent="0.25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</row>
    <row r="975" spans="1:48" x14ac:dyDescent="0.2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</row>
    <row r="976" spans="1:48" x14ac:dyDescent="0.25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</row>
    <row r="977" spans="1:48" x14ac:dyDescent="0.25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</row>
    <row r="978" spans="1:48" x14ac:dyDescent="0.25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</row>
    <row r="979" spans="1:48" x14ac:dyDescent="0.25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</row>
    <row r="980" spans="1:48" x14ac:dyDescent="0.25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</row>
    <row r="981" spans="1:48" x14ac:dyDescent="0.25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</row>
    <row r="982" spans="1:48" x14ac:dyDescent="0.25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</row>
    <row r="983" spans="1:48" x14ac:dyDescent="0.25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</row>
    <row r="984" spans="1:48" x14ac:dyDescent="0.25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</row>
    <row r="985" spans="1:48" x14ac:dyDescent="0.2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</row>
    <row r="986" spans="1:48" x14ac:dyDescent="0.25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</row>
    <row r="987" spans="1:48" x14ac:dyDescent="0.25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</row>
    <row r="988" spans="1:48" x14ac:dyDescent="0.25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</row>
    <row r="989" spans="1:48" x14ac:dyDescent="0.25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</row>
    <row r="990" spans="1:48" x14ac:dyDescent="0.25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</row>
    <row r="991" spans="1:48" x14ac:dyDescent="0.25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</row>
    <row r="992" spans="1:48" x14ac:dyDescent="0.25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</row>
    <row r="993" spans="1:48" x14ac:dyDescent="0.25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</row>
    <row r="994" spans="1:48" x14ac:dyDescent="0.2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</row>
    <row r="995" spans="1:48" x14ac:dyDescent="0.25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</row>
    <row r="996" spans="1:48" x14ac:dyDescent="0.25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</row>
    <row r="997" spans="1:48" x14ac:dyDescent="0.25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</row>
    <row r="998" spans="1:48" x14ac:dyDescent="0.25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</row>
    <row r="999" spans="1:48" x14ac:dyDescent="0.25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</row>
    <row r="1000" spans="1:48" x14ac:dyDescent="0.25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</row>
    <row r="1001" spans="1:48" x14ac:dyDescent="0.25">
      <c r="A1001" s="46"/>
      <c r="B1001" s="46"/>
      <c r="C1001" s="46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</row>
    <row r="1002" spans="1:48" x14ac:dyDescent="0.25">
      <c r="A1002" s="46"/>
      <c r="B1002" s="46"/>
      <c r="C1002" s="46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</row>
    <row r="1003" spans="1:48" x14ac:dyDescent="0.25">
      <c r="A1003" s="46"/>
      <c r="B1003" s="46"/>
      <c r="C1003" s="46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</row>
    <row r="1004" spans="1:48" x14ac:dyDescent="0.25">
      <c r="A1004" s="46"/>
      <c r="B1004" s="46"/>
      <c r="C1004" s="46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</row>
    <row r="1005" spans="1:48" x14ac:dyDescent="0.25">
      <c r="A1005" s="46"/>
      <c r="B1005" s="46"/>
      <c r="C1005" s="46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</row>
    <row r="1006" spans="1:48" x14ac:dyDescent="0.25">
      <c r="A1006" s="46"/>
      <c r="B1006" s="46"/>
      <c r="C1006" s="46"/>
      <c r="D1006" s="46"/>
      <c r="E1006" s="46"/>
      <c r="F1006" s="46"/>
      <c r="G1006" s="46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</row>
    <row r="1007" spans="1:48" x14ac:dyDescent="0.25">
      <c r="A1007" s="46"/>
      <c r="B1007" s="46"/>
      <c r="C1007" s="46"/>
      <c r="D1007" s="46"/>
      <c r="E1007" s="46"/>
      <c r="F1007" s="46"/>
      <c r="G1007" s="46"/>
      <c r="H1007" s="46"/>
      <c r="I1007" s="46"/>
      <c r="J1007" s="46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</row>
    <row r="1008" spans="1:48" x14ac:dyDescent="0.25">
      <c r="A1008" s="46"/>
      <c r="B1008" s="46"/>
      <c r="C1008" s="46"/>
      <c r="D1008" s="46"/>
      <c r="E1008" s="46"/>
      <c r="F1008" s="46"/>
      <c r="G1008" s="46"/>
      <c r="H1008" s="46"/>
      <c r="I1008" s="46"/>
      <c r="J1008" s="46"/>
      <c r="K1008" s="46"/>
      <c r="L1008" s="46"/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</row>
    <row r="1009" spans="1:48" x14ac:dyDescent="0.25">
      <c r="A1009" s="46"/>
      <c r="B1009" s="46"/>
      <c r="C1009" s="46"/>
      <c r="D1009" s="46"/>
      <c r="E1009" s="46"/>
      <c r="F1009" s="46"/>
      <c r="G1009" s="46"/>
      <c r="H1009" s="46"/>
      <c r="I1009" s="46"/>
      <c r="J1009" s="46"/>
      <c r="K1009" s="46"/>
      <c r="L1009" s="46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</row>
    <row r="1010" spans="1:48" x14ac:dyDescent="0.25">
      <c r="A1010" s="46"/>
      <c r="B1010" s="46"/>
      <c r="C1010" s="46"/>
      <c r="D1010" s="46"/>
      <c r="E1010" s="46"/>
      <c r="F1010" s="46"/>
      <c r="G1010" s="46"/>
      <c r="H1010" s="46"/>
      <c r="I1010" s="46"/>
      <c r="J1010" s="46"/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</row>
    <row r="1011" spans="1:48" x14ac:dyDescent="0.25">
      <c r="A1011" s="46"/>
      <c r="B1011" s="46"/>
      <c r="C1011" s="46"/>
      <c r="D1011" s="46"/>
      <c r="E1011" s="46"/>
      <c r="F1011" s="46"/>
      <c r="G1011" s="46"/>
      <c r="H1011" s="46"/>
      <c r="I1011" s="46"/>
      <c r="J1011" s="46"/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</row>
    <row r="1012" spans="1:48" x14ac:dyDescent="0.25">
      <c r="A1012" s="46"/>
      <c r="B1012" s="46"/>
      <c r="C1012" s="46"/>
      <c r="D1012" s="46"/>
      <c r="E1012" s="46"/>
      <c r="F1012" s="46"/>
      <c r="G1012" s="46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</row>
    <row r="1013" spans="1:48" x14ac:dyDescent="0.25">
      <c r="A1013" s="46"/>
      <c r="B1013" s="46"/>
      <c r="C1013" s="46"/>
      <c r="D1013" s="46"/>
      <c r="E1013" s="46"/>
      <c r="F1013" s="46"/>
      <c r="G1013" s="46"/>
      <c r="H1013" s="46"/>
      <c r="I1013" s="46"/>
      <c r="J1013" s="46"/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</row>
    <row r="1014" spans="1:48" x14ac:dyDescent="0.25">
      <c r="A1014" s="46"/>
      <c r="B1014" s="46"/>
      <c r="C1014" s="46"/>
      <c r="D1014" s="46"/>
      <c r="E1014" s="46"/>
      <c r="F1014" s="46"/>
      <c r="G1014" s="46"/>
      <c r="H1014" s="46"/>
      <c r="I1014" s="46"/>
      <c r="J1014" s="46"/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</row>
    <row r="1015" spans="1:48" x14ac:dyDescent="0.25">
      <c r="A1015" s="46"/>
      <c r="B1015" s="46"/>
      <c r="C1015" s="46"/>
      <c r="D1015" s="46"/>
      <c r="E1015" s="46"/>
      <c r="F1015" s="46"/>
      <c r="G1015" s="46"/>
      <c r="H1015" s="46"/>
      <c r="I1015" s="46"/>
      <c r="J1015" s="46"/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</row>
    <row r="1016" spans="1:48" x14ac:dyDescent="0.25">
      <c r="A1016" s="46"/>
      <c r="B1016" s="46"/>
      <c r="C1016" s="46"/>
      <c r="D1016" s="46"/>
      <c r="E1016" s="46"/>
      <c r="F1016" s="46"/>
      <c r="G1016" s="46"/>
      <c r="H1016" s="46"/>
      <c r="I1016" s="46"/>
      <c r="J1016" s="46"/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</row>
    <row r="1017" spans="1:48" x14ac:dyDescent="0.25">
      <c r="A1017" s="46"/>
      <c r="B1017" s="46"/>
      <c r="C1017" s="46"/>
      <c r="D1017" s="46"/>
      <c r="E1017" s="46"/>
      <c r="F1017" s="46"/>
      <c r="G1017" s="46"/>
      <c r="H1017" s="46"/>
      <c r="I1017" s="46"/>
      <c r="J1017" s="46"/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</row>
    <row r="1018" spans="1:48" x14ac:dyDescent="0.25">
      <c r="A1018" s="46"/>
      <c r="B1018" s="46"/>
      <c r="C1018" s="46"/>
      <c r="D1018" s="46"/>
      <c r="E1018" s="46"/>
      <c r="F1018" s="46"/>
      <c r="G1018" s="46"/>
      <c r="H1018" s="46"/>
      <c r="I1018" s="46"/>
      <c r="J1018" s="46"/>
      <c r="K1018" s="46"/>
      <c r="L1018" s="46"/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</row>
    <row r="1019" spans="1:48" x14ac:dyDescent="0.25">
      <c r="A1019" s="46"/>
      <c r="B1019" s="46"/>
      <c r="C1019" s="46"/>
      <c r="D1019" s="46"/>
      <c r="E1019" s="46"/>
      <c r="F1019" s="46"/>
      <c r="G1019" s="46"/>
      <c r="H1019" s="46"/>
      <c r="I1019" s="46"/>
      <c r="J1019" s="46"/>
      <c r="K1019" s="46"/>
      <c r="L1019" s="46"/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</row>
    <row r="1020" spans="1:48" x14ac:dyDescent="0.25">
      <c r="A1020" s="46"/>
      <c r="B1020" s="46"/>
      <c r="C1020" s="46"/>
      <c r="D1020" s="46"/>
      <c r="E1020" s="46"/>
      <c r="F1020" s="46"/>
      <c r="G1020" s="46"/>
      <c r="H1020" s="46"/>
      <c r="I1020" s="46"/>
      <c r="J1020" s="46"/>
      <c r="K1020" s="46"/>
      <c r="L1020" s="46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</row>
    <row r="1021" spans="1:48" x14ac:dyDescent="0.25">
      <c r="A1021" s="46"/>
      <c r="B1021" s="46"/>
      <c r="C1021" s="46"/>
      <c r="D1021" s="46"/>
      <c r="E1021" s="46"/>
      <c r="F1021" s="46"/>
      <c r="G1021" s="46"/>
      <c r="H1021" s="46"/>
      <c r="I1021" s="46"/>
      <c r="J1021" s="46"/>
      <c r="K1021" s="46"/>
      <c r="L1021" s="46"/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</row>
    <row r="1022" spans="1:48" x14ac:dyDescent="0.25">
      <c r="A1022" s="46"/>
      <c r="B1022" s="46"/>
      <c r="C1022" s="46"/>
      <c r="D1022" s="46"/>
      <c r="E1022" s="46"/>
      <c r="F1022" s="46"/>
      <c r="G1022" s="46"/>
      <c r="H1022" s="46"/>
      <c r="I1022" s="46"/>
      <c r="J1022" s="46"/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</row>
    <row r="1023" spans="1:48" x14ac:dyDescent="0.25">
      <c r="A1023" s="46"/>
      <c r="B1023" s="46"/>
      <c r="C1023" s="46"/>
      <c r="D1023" s="46"/>
      <c r="E1023" s="46"/>
      <c r="F1023" s="46"/>
      <c r="G1023" s="46"/>
      <c r="H1023" s="46"/>
      <c r="I1023" s="46"/>
      <c r="J1023" s="46"/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</row>
    <row r="1024" spans="1:48" x14ac:dyDescent="0.25">
      <c r="A1024" s="46"/>
      <c r="B1024" s="46"/>
      <c r="C1024" s="46"/>
      <c r="D1024" s="46"/>
      <c r="E1024" s="46"/>
      <c r="F1024" s="46"/>
      <c r="G1024" s="46"/>
      <c r="H1024" s="46"/>
      <c r="I1024" s="46"/>
      <c r="J1024" s="46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</row>
    <row r="1025" spans="1:48" x14ac:dyDescent="0.25">
      <c r="A1025" s="46"/>
      <c r="B1025" s="46"/>
      <c r="C1025" s="46"/>
      <c r="D1025" s="46"/>
      <c r="E1025" s="46"/>
      <c r="F1025" s="46"/>
      <c r="G1025" s="46"/>
      <c r="H1025" s="46"/>
      <c r="I1025" s="46"/>
      <c r="J1025" s="46"/>
      <c r="K1025" s="46"/>
      <c r="L1025" s="46"/>
      <c r="M1025" s="46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</row>
    <row r="1026" spans="1:48" x14ac:dyDescent="0.25">
      <c r="A1026" s="46"/>
      <c r="B1026" s="46"/>
      <c r="C1026" s="46"/>
      <c r="D1026" s="46"/>
      <c r="E1026" s="46"/>
      <c r="F1026" s="46"/>
      <c r="G1026" s="46"/>
      <c r="H1026" s="46"/>
      <c r="I1026" s="46"/>
      <c r="J1026" s="46"/>
      <c r="K1026" s="46"/>
      <c r="L1026" s="46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</row>
    <row r="1027" spans="1:48" x14ac:dyDescent="0.25">
      <c r="A1027" s="46"/>
      <c r="B1027" s="46"/>
      <c r="C1027" s="46"/>
      <c r="D1027" s="46"/>
      <c r="E1027" s="46"/>
      <c r="F1027" s="46"/>
      <c r="G1027" s="46"/>
      <c r="H1027" s="46"/>
      <c r="I1027" s="46"/>
      <c r="J1027" s="46"/>
      <c r="K1027" s="46"/>
      <c r="L1027" s="46"/>
      <c r="M1027" s="46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</row>
    <row r="1028" spans="1:48" x14ac:dyDescent="0.25">
      <c r="A1028" s="46"/>
      <c r="B1028" s="46"/>
      <c r="C1028" s="46"/>
      <c r="D1028" s="46"/>
      <c r="E1028" s="46"/>
      <c r="F1028" s="46"/>
      <c r="G1028" s="46"/>
      <c r="H1028" s="46"/>
      <c r="I1028" s="46"/>
      <c r="J1028" s="46"/>
      <c r="K1028" s="46"/>
      <c r="L1028" s="46"/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</row>
    <row r="1029" spans="1:48" x14ac:dyDescent="0.25">
      <c r="A1029" s="46"/>
      <c r="B1029" s="46"/>
      <c r="C1029" s="46"/>
      <c r="D1029" s="46"/>
      <c r="E1029" s="46"/>
      <c r="F1029" s="46"/>
      <c r="G1029" s="46"/>
      <c r="H1029" s="46"/>
      <c r="I1029" s="46"/>
      <c r="J1029" s="46"/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</row>
    <row r="1030" spans="1:48" x14ac:dyDescent="0.25">
      <c r="A1030" s="46"/>
      <c r="B1030" s="46"/>
      <c r="C1030" s="46"/>
      <c r="D1030" s="46"/>
      <c r="E1030" s="46"/>
      <c r="F1030" s="46"/>
      <c r="G1030" s="46"/>
      <c r="H1030" s="46"/>
      <c r="I1030" s="46"/>
      <c r="J1030" s="46"/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</row>
    <row r="1031" spans="1:48" x14ac:dyDescent="0.25">
      <c r="A1031" s="46"/>
      <c r="B1031" s="46"/>
      <c r="C1031" s="46"/>
      <c r="D1031" s="46"/>
      <c r="E1031" s="46"/>
      <c r="F1031" s="46"/>
      <c r="G1031" s="46"/>
      <c r="H1031" s="46"/>
      <c r="I1031" s="46"/>
      <c r="J1031" s="46"/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</row>
    <row r="1032" spans="1:48" x14ac:dyDescent="0.25">
      <c r="A1032" s="46"/>
      <c r="B1032" s="46"/>
      <c r="C1032" s="46"/>
      <c r="D1032" s="46"/>
      <c r="E1032" s="46"/>
      <c r="F1032" s="46"/>
      <c r="G1032" s="46"/>
      <c r="H1032" s="46"/>
      <c r="I1032" s="46"/>
      <c r="J1032" s="46"/>
      <c r="K1032" s="46"/>
      <c r="L1032" s="46"/>
      <c r="M1032" s="46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</row>
    <row r="1033" spans="1:48" x14ac:dyDescent="0.25">
      <c r="A1033" s="46"/>
      <c r="B1033" s="46"/>
      <c r="C1033" s="46"/>
      <c r="D1033" s="46"/>
      <c r="E1033" s="46"/>
      <c r="F1033" s="46"/>
      <c r="G1033" s="46"/>
      <c r="H1033" s="46"/>
      <c r="I1033" s="46"/>
      <c r="J1033" s="46"/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</row>
    <row r="1034" spans="1:48" x14ac:dyDescent="0.25">
      <c r="A1034" s="46"/>
      <c r="B1034" s="46"/>
      <c r="C1034" s="46"/>
      <c r="D1034" s="46"/>
      <c r="E1034" s="46"/>
      <c r="F1034" s="46"/>
      <c r="G1034" s="46"/>
      <c r="H1034" s="46"/>
      <c r="I1034" s="46"/>
      <c r="J1034" s="46"/>
      <c r="K1034" s="46"/>
      <c r="L1034" s="46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</row>
    <row r="1035" spans="1:48" x14ac:dyDescent="0.25">
      <c r="A1035" s="46"/>
      <c r="B1035" s="46"/>
      <c r="C1035" s="46"/>
      <c r="D1035" s="46"/>
      <c r="E1035" s="46"/>
      <c r="F1035" s="46"/>
      <c r="G1035" s="46"/>
      <c r="H1035" s="46"/>
      <c r="I1035" s="46"/>
      <c r="J1035" s="46"/>
      <c r="K1035" s="46"/>
      <c r="L1035" s="46"/>
      <c r="M1035" s="46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</row>
    <row r="1036" spans="1:48" x14ac:dyDescent="0.25">
      <c r="A1036" s="46"/>
      <c r="B1036" s="46"/>
      <c r="C1036" s="46"/>
      <c r="D1036" s="46"/>
      <c r="E1036" s="46"/>
      <c r="F1036" s="46"/>
      <c r="G1036" s="46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</row>
    <row r="1037" spans="1:48" x14ac:dyDescent="0.25">
      <c r="A1037" s="46"/>
      <c r="B1037" s="46"/>
      <c r="C1037" s="46"/>
      <c r="D1037" s="46"/>
      <c r="E1037" s="46"/>
      <c r="F1037" s="46"/>
      <c r="G1037" s="46"/>
      <c r="H1037" s="46"/>
      <c r="I1037" s="46"/>
      <c r="J1037" s="46"/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</row>
    <row r="1038" spans="1:48" x14ac:dyDescent="0.25">
      <c r="A1038" s="46"/>
      <c r="B1038" s="46"/>
      <c r="C1038" s="46"/>
      <c r="D1038" s="46"/>
      <c r="E1038" s="46"/>
      <c r="F1038" s="46"/>
      <c r="G1038" s="46"/>
      <c r="H1038" s="46"/>
      <c r="I1038" s="46"/>
      <c r="J1038" s="46"/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</row>
    <row r="1039" spans="1:48" x14ac:dyDescent="0.25">
      <c r="A1039" s="46"/>
      <c r="B1039" s="46"/>
      <c r="C1039" s="46"/>
      <c r="D1039" s="46"/>
      <c r="E1039" s="46"/>
      <c r="F1039" s="46"/>
      <c r="G1039" s="46"/>
      <c r="H1039" s="46"/>
      <c r="I1039" s="46"/>
      <c r="J1039" s="46"/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</row>
    <row r="1040" spans="1:48" x14ac:dyDescent="0.25">
      <c r="A1040" s="46"/>
      <c r="B1040" s="46"/>
      <c r="C1040" s="46"/>
      <c r="D1040" s="46"/>
      <c r="E1040" s="46"/>
      <c r="F1040" s="46"/>
      <c r="G1040" s="46"/>
      <c r="H1040" s="46"/>
      <c r="I1040" s="46"/>
      <c r="J1040" s="46"/>
      <c r="K1040" s="46"/>
      <c r="L1040" s="46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</row>
    <row r="1041" spans="1:48" x14ac:dyDescent="0.25">
      <c r="A1041" s="46"/>
      <c r="B1041" s="46"/>
      <c r="C1041" s="46"/>
      <c r="D1041" s="46"/>
      <c r="E1041" s="46"/>
      <c r="F1041" s="46"/>
      <c r="G1041" s="46"/>
      <c r="H1041" s="46"/>
      <c r="I1041" s="46"/>
      <c r="J1041" s="46"/>
      <c r="K1041" s="46"/>
      <c r="L1041" s="46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</row>
    <row r="1042" spans="1:48" x14ac:dyDescent="0.25">
      <c r="A1042" s="46"/>
      <c r="B1042" s="46"/>
      <c r="C1042" s="46"/>
      <c r="D1042" s="46"/>
      <c r="E1042" s="46"/>
      <c r="F1042" s="46"/>
      <c r="G1042" s="46"/>
      <c r="H1042" s="46"/>
      <c r="I1042" s="46"/>
      <c r="J1042" s="46"/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</row>
    <row r="1043" spans="1:48" x14ac:dyDescent="0.25">
      <c r="A1043" s="46"/>
      <c r="B1043" s="46"/>
      <c r="C1043" s="46"/>
      <c r="D1043" s="46"/>
      <c r="E1043" s="46"/>
      <c r="F1043" s="46"/>
      <c r="G1043" s="46"/>
      <c r="H1043" s="46"/>
      <c r="I1043" s="46"/>
      <c r="J1043" s="46"/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</row>
    <row r="1044" spans="1:48" x14ac:dyDescent="0.25">
      <c r="A1044" s="46"/>
      <c r="B1044" s="46"/>
      <c r="C1044" s="46"/>
      <c r="D1044" s="46"/>
      <c r="E1044" s="46"/>
      <c r="F1044" s="46"/>
      <c r="G1044" s="46"/>
      <c r="H1044" s="46"/>
      <c r="I1044" s="46"/>
      <c r="J1044" s="46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</row>
    <row r="1045" spans="1:48" x14ac:dyDescent="0.25">
      <c r="A1045" s="46"/>
      <c r="B1045" s="46"/>
      <c r="C1045" s="46"/>
      <c r="D1045" s="46"/>
      <c r="E1045" s="46"/>
      <c r="F1045" s="46"/>
      <c r="G1045" s="46"/>
      <c r="H1045" s="46"/>
      <c r="I1045" s="46"/>
      <c r="J1045" s="46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</row>
    <row r="1046" spans="1:48" x14ac:dyDescent="0.25">
      <c r="A1046" s="46"/>
      <c r="B1046" s="46"/>
      <c r="C1046" s="46"/>
      <c r="D1046" s="46"/>
      <c r="E1046" s="46"/>
      <c r="F1046" s="46"/>
      <c r="G1046" s="46"/>
      <c r="H1046" s="46"/>
      <c r="I1046" s="46"/>
      <c r="J1046" s="46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</row>
    <row r="1047" spans="1:48" x14ac:dyDescent="0.25">
      <c r="A1047" s="46"/>
      <c r="B1047" s="46"/>
      <c r="C1047" s="46"/>
      <c r="D1047" s="46"/>
      <c r="E1047" s="46"/>
      <c r="F1047" s="46"/>
      <c r="G1047" s="46"/>
      <c r="H1047" s="46"/>
      <c r="I1047" s="46"/>
      <c r="J1047" s="46"/>
      <c r="K1047" s="46"/>
      <c r="L1047" s="46"/>
      <c r="M1047" s="46"/>
      <c r="N1047" s="46"/>
      <c r="O1047" s="46"/>
      <c r="P1047" s="46"/>
      <c r="Q1047" s="46"/>
    </row>
    <row r="1048" spans="1:48" x14ac:dyDescent="0.25">
      <c r="A1048" s="46"/>
      <c r="B1048" s="46"/>
      <c r="C1048" s="46"/>
      <c r="D1048" s="46"/>
      <c r="E1048" s="46"/>
      <c r="F1048" s="46"/>
      <c r="G1048" s="46"/>
      <c r="H1048" s="46"/>
      <c r="I1048" s="46"/>
      <c r="J1048" s="46"/>
      <c r="K1048" s="46"/>
      <c r="L1048" s="46"/>
      <c r="M1048" s="46"/>
      <c r="N1048" s="46"/>
      <c r="O1048" s="46"/>
      <c r="P1048" s="46"/>
      <c r="Q1048" s="46"/>
    </row>
    <row r="1049" spans="1:48" x14ac:dyDescent="0.25">
      <c r="A1049" s="46"/>
      <c r="B1049" s="46"/>
      <c r="C1049" s="46"/>
      <c r="D1049" s="46"/>
      <c r="E1049" s="46"/>
      <c r="F1049" s="46"/>
      <c r="G1049" s="46"/>
      <c r="H1049" s="46"/>
      <c r="I1049" s="46"/>
      <c r="J1049" s="46"/>
      <c r="K1049" s="46"/>
      <c r="L1049" s="46"/>
      <c r="M1049" s="46"/>
      <c r="N1049" s="46"/>
      <c r="O1049" s="46"/>
      <c r="P1049" s="46"/>
      <c r="Q1049" s="46"/>
    </row>
    <row r="1050" spans="1:48" x14ac:dyDescent="0.25">
      <c r="A1050" s="46"/>
      <c r="B1050" s="46"/>
      <c r="C1050" s="46"/>
      <c r="D1050" s="46"/>
      <c r="E1050" s="46"/>
      <c r="F1050" s="46"/>
      <c r="G1050" s="46"/>
      <c r="H1050" s="46"/>
      <c r="I1050" s="46"/>
      <c r="J1050" s="46"/>
      <c r="K1050" s="46"/>
      <c r="L1050" s="46"/>
      <c r="M1050" s="46"/>
      <c r="N1050" s="46"/>
      <c r="O1050" s="46"/>
      <c r="P1050" s="46"/>
      <c r="Q1050" s="46"/>
    </row>
  </sheetData>
  <sheetProtection algorithmName="SHA-512" hashValue="dKdBkZ3ZN56RlaID74uSDJDoh2qAU5Abff5v43JcgIM7nZp3zY0Q220ZylThzNur2LIlQEXBjUoPvFDmYIPliw==" saltValue="+RPiyUHySYdOO36VRa8yNA==" spinCount="100000" sheet="1" objects="1" scenarios="1"/>
  <mergeCells count="9">
    <mergeCell ref="A25:E25"/>
    <mergeCell ref="A27:E27"/>
    <mergeCell ref="A1:G1"/>
    <mergeCell ref="B9:C9"/>
    <mergeCell ref="E9:F9"/>
    <mergeCell ref="A2:F2"/>
    <mergeCell ref="A23:E23"/>
    <mergeCell ref="A15:E15"/>
    <mergeCell ref="A19:E19"/>
  </mergeCells>
  <pageMargins left="0.7" right="0.7" top="0.75" bottom="0.75" header="0.3" footer="0.3"/>
  <customProperties>
    <customPr name="SSC_SHEET_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698C2-8D42-4F35-AB82-E3282C8F4CCF}">
  <sheetPr codeName="Sheet3"/>
  <dimension ref="A1:T108"/>
  <sheetViews>
    <sheetView showGridLines="0" tabSelected="1" workbookViewId="0">
      <selection activeCell="C9" sqref="C9"/>
    </sheetView>
  </sheetViews>
  <sheetFormatPr baseColWidth="10" defaultColWidth="0" defaultRowHeight="12.75" x14ac:dyDescent="0.2"/>
  <cols>
    <col min="1" max="1" width="13.28515625" style="1" customWidth="1"/>
    <col min="2" max="2" width="11.85546875" style="1" customWidth="1"/>
    <col min="3" max="3" width="13" style="1" customWidth="1"/>
    <col min="4" max="4" width="14" style="1" customWidth="1"/>
    <col min="5" max="5" width="8.7109375" style="1" customWidth="1"/>
    <col min="6" max="6" width="6.5703125" style="1" customWidth="1"/>
    <col min="7" max="7" width="29.85546875" style="1" customWidth="1"/>
    <col min="8" max="16384" width="9.140625" style="1" hidden="1"/>
  </cols>
  <sheetData>
    <row r="1" spans="1:20" ht="18" x14ac:dyDescent="0.25">
      <c r="A1" s="39" t="s">
        <v>122</v>
      </c>
      <c r="B1" s="39"/>
      <c r="C1" s="39"/>
      <c r="D1" s="39"/>
      <c r="E1" s="39"/>
      <c r="F1" s="40"/>
      <c r="G1" s="38"/>
      <c r="H1" s="17"/>
      <c r="I1" s="17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0" t="s">
        <v>79</v>
      </c>
      <c r="B2" s="20"/>
      <c r="C2" s="20"/>
      <c r="D2" s="20"/>
      <c r="E2" s="45"/>
      <c r="H2" s="19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"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2">
      <c r="A4" s="43" t="s">
        <v>121</v>
      </c>
      <c r="B4" s="43"/>
      <c r="C4" s="98">
        <v>1180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2">
      <c r="A5" s="43" t="s">
        <v>82</v>
      </c>
      <c r="B5" s="43"/>
      <c r="C5" s="55">
        <f>Mezclado!$G$7</f>
        <v>118.56060606060606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x14ac:dyDescent="0.2">
      <c r="A6" s="43" t="s">
        <v>83</v>
      </c>
      <c r="B6" s="43"/>
      <c r="C6" s="98">
        <v>5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ht="15" x14ac:dyDescent="0.25">
      <c r="A7" s="43" t="s">
        <v>103</v>
      </c>
      <c r="B7" s="43"/>
      <c r="C7" s="55">
        <f>Mezclado!$A$17</f>
        <v>2.3892248538099983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ht="14.25" x14ac:dyDescent="0.25">
      <c r="A8" s="43" t="s">
        <v>104</v>
      </c>
      <c r="B8" s="43"/>
      <c r="C8" s="55">
        <f>Mezclado!$B$17</f>
        <v>4.4233062939297116E-2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x14ac:dyDescent="0.2">
      <c r="A9" s="41" t="s">
        <v>85</v>
      </c>
      <c r="C9" s="53">
        <v>8.2000000000000003E-2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x14ac:dyDescent="0.2"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x14ac:dyDescent="0.2">
      <c r="A11" s="42" t="s">
        <v>115</v>
      </c>
      <c r="B11" s="96">
        <f>(C6*C4)/(C5*C9)</f>
        <v>606.87290578976069</v>
      </c>
      <c r="C11" s="42"/>
      <c r="D11" s="4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x14ac:dyDescent="0.2">
      <c r="A12" s="42" t="s">
        <v>118</v>
      </c>
      <c r="B12" s="96">
        <f>((((C6)+((C7*C5^2))/(C87^2))*(C4-C5*C8))/(C5*C9))</f>
        <v>629.53938330466428</v>
      </c>
      <c r="C12" s="44"/>
      <c r="D12" s="4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x14ac:dyDescent="0.2"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x14ac:dyDescent="0.2"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x14ac:dyDescent="0.2"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hidden="1" x14ac:dyDescent="0.2"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hidden="1" x14ac:dyDescent="0.2"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idden="1" x14ac:dyDescent="0.2"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hidden="1" x14ac:dyDescent="0.2"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hidden="1" x14ac:dyDescent="0.2">
      <c r="A20" s="2"/>
      <c r="B20" s="2"/>
      <c r="C20" s="2"/>
      <c r="D20" s="2"/>
      <c r="E20" s="2"/>
      <c r="F20" s="2"/>
      <c r="G20" s="2"/>
      <c r="H20" s="1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hidden="1" x14ac:dyDescent="0.2">
      <c r="A21" s="21" t="s">
        <v>78</v>
      </c>
      <c r="B21" s="22"/>
      <c r="C21" s="22"/>
      <c r="D21" s="22"/>
      <c r="E21" s="23"/>
      <c r="F21" s="23"/>
      <c r="G21" s="2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2"/>
      <c r="T21" s="2"/>
    </row>
    <row r="22" spans="1:20" hidden="1" x14ac:dyDescent="0.2">
      <c r="A22" s="24" t="s">
        <v>77</v>
      </c>
      <c r="B22" s="23">
        <f>C89</f>
        <v>118.56060606060606</v>
      </c>
      <c r="C22" s="23"/>
      <c r="D22" s="23"/>
      <c r="E22" s="23"/>
      <c r="F22" s="23"/>
      <c r="G22" s="2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2"/>
      <c r="T22" s="2"/>
    </row>
    <row r="23" spans="1:20" hidden="1" x14ac:dyDescent="0.2">
      <c r="A23" s="24" t="s">
        <v>76</v>
      </c>
      <c r="B23" s="23" t="e">
        <f>#REF!</f>
        <v>#REF!</v>
      </c>
      <c r="C23" s="23"/>
      <c r="D23" s="23"/>
      <c r="E23" s="23"/>
      <c r="F23" s="23"/>
      <c r="G23" s="2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2"/>
      <c r="T23" s="2"/>
    </row>
    <row r="24" spans="1:20" hidden="1" x14ac:dyDescent="0.2">
      <c r="A24" s="24" t="s">
        <v>75</v>
      </c>
      <c r="B24" s="23">
        <f>C90</f>
        <v>2.3892248538099983</v>
      </c>
      <c r="C24" s="23"/>
      <c r="D24" s="23"/>
      <c r="E24" s="23"/>
      <c r="F24" s="23"/>
      <c r="G24" s="2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2"/>
      <c r="T24" s="2"/>
    </row>
    <row r="25" spans="1:20" hidden="1" x14ac:dyDescent="0.2">
      <c r="A25" s="24" t="s">
        <v>56</v>
      </c>
      <c r="B25" s="23">
        <f>C91</f>
        <v>4.4233062939297116E-2</v>
      </c>
      <c r="C25" s="23"/>
      <c r="D25" s="23"/>
      <c r="E25" s="23"/>
      <c r="F25" s="23"/>
      <c r="G25" s="2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2"/>
      <c r="T25" s="2"/>
    </row>
    <row r="26" spans="1:20" hidden="1" x14ac:dyDescent="0.2">
      <c r="A26" s="25" t="s">
        <v>74</v>
      </c>
      <c r="B26" s="23"/>
      <c r="C26" s="23"/>
      <c r="D26" s="23"/>
      <c r="E26" s="23"/>
      <c r="F26" s="23"/>
      <c r="G26" s="2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2"/>
      <c r="T26" s="2"/>
    </row>
    <row r="27" spans="1:20" hidden="1" x14ac:dyDescent="0.2">
      <c r="A27" s="23" t="s">
        <v>29</v>
      </c>
      <c r="B27" s="23"/>
      <c r="C27" s="23"/>
      <c r="D27" s="23"/>
      <c r="E27" s="23"/>
      <c r="F27" s="23"/>
      <c r="G27" s="2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2"/>
      <c r="T27" s="2"/>
    </row>
    <row r="28" spans="1:20" hidden="1" x14ac:dyDescent="0.2">
      <c r="A28" s="24" t="s">
        <v>73</v>
      </c>
      <c r="B28" s="23" t="e">
        <f>+(B24/B22)-((B23^2)/(3*B22^2))</f>
        <v>#REF!</v>
      </c>
      <c r="C28" s="23"/>
      <c r="D28" s="23"/>
      <c r="E28" s="26" t="s">
        <v>54</v>
      </c>
      <c r="F28" s="26" t="s">
        <v>53</v>
      </c>
      <c r="G28" s="23"/>
      <c r="H28" s="15"/>
      <c r="I28" s="13" t="s">
        <v>54</v>
      </c>
      <c r="J28" s="13" t="s">
        <v>53</v>
      </c>
      <c r="K28" s="3"/>
      <c r="L28" s="5" t="s">
        <v>72</v>
      </c>
      <c r="M28" s="3"/>
      <c r="N28" s="3"/>
      <c r="O28" s="3"/>
      <c r="P28" s="3"/>
      <c r="Q28" s="3"/>
      <c r="R28" s="3"/>
      <c r="S28" s="2"/>
      <c r="T28" s="2"/>
    </row>
    <row r="29" spans="1:20" hidden="1" x14ac:dyDescent="0.2">
      <c r="A29" s="24" t="s">
        <v>71</v>
      </c>
      <c r="B29" s="23" t="e">
        <f>((2*B23^3)/(27*B22^3))-((B23*B24)/(3*B22^2))+(B25/B22)</f>
        <v>#REF!</v>
      </c>
      <c r="C29" s="23"/>
      <c r="D29" s="24" t="s">
        <v>70</v>
      </c>
      <c r="E29" s="23" t="e">
        <f>B38</f>
        <v>#REF!</v>
      </c>
      <c r="F29" s="23"/>
      <c r="G29" s="26" t="s">
        <v>64</v>
      </c>
      <c r="H29" s="4" t="s">
        <v>33</v>
      </c>
      <c r="I29" s="3" t="e">
        <f>E29-((B23)/(3*B22))</f>
        <v>#REF!</v>
      </c>
      <c r="J29" s="3"/>
      <c r="K29" s="3"/>
      <c r="L29" s="3"/>
      <c r="M29" s="3"/>
      <c r="N29" s="3"/>
      <c r="O29" s="3"/>
      <c r="P29" s="3"/>
      <c r="Q29" s="3"/>
      <c r="R29" s="3"/>
      <c r="S29" s="2"/>
      <c r="T29" s="2"/>
    </row>
    <row r="30" spans="1:20" ht="15.75" hidden="1" x14ac:dyDescent="0.3">
      <c r="A30" s="24" t="s">
        <v>69</v>
      </c>
      <c r="B30" s="23" t="e">
        <f>B28/3</f>
        <v>#REF!</v>
      </c>
      <c r="C30" s="23"/>
      <c r="D30" s="24" t="s">
        <v>68</v>
      </c>
      <c r="E30" s="27" t="e">
        <f>-B39</f>
        <v>#REF!</v>
      </c>
      <c r="F30" s="23" t="e">
        <f>SQRT(3)*B40</f>
        <v>#REF!</v>
      </c>
      <c r="G30" s="26" t="s">
        <v>64</v>
      </c>
      <c r="H30" s="4" t="s">
        <v>32</v>
      </c>
      <c r="I30" s="6" t="e">
        <f>E30-((B23)/(3*B22))</f>
        <v>#REF!</v>
      </c>
      <c r="J30" s="3" t="e">
        <f>F30</f>
        <v>#REF!</v>
      </c>
      <c r="K30" s="3"/>
      <c r="L30" s="3" t="s">
        <v>67</v>
      </c>
      <c r="M30" s="3" t="e">
        <f>I30^2-J30^2</f>
        <v>#REF!</v>
      </c>
      <c r="N30" s="3" t="e">
        <f>2*I30*J30</f>
        <v>#REF!</v>
      </c>
      <c r="O30" s="3"/>
      <c r="P30" s="3" t="s">
        <v>66</v>
      </c>
      <c r="Q30" s="3" t="e">
        <f>I30^3-3*I30*J30^2</f>
        <v>#REF!</v>
      </c>
      <c r="R30" s="3" t="e">
        <f>3*I30^2*J30-J30^3</f>
        <v>#REF!</v>
      </c>
      <c r="S30" s="2"/>
      <c r="T30" s="2"/>
    </row>
    <row r="31" spans="1:20" ht="15.75" hidden="1" x14ac:dyDescent="0.3">
      <c r="A31" s="24" t="s">
        <v>26</v>
      </c>
      <c r="B31" s="23" t="e">
        <f>B29/2</f>
        <v>#REF!</v>
      </c>
      <c r="C31" s="23"/>
      <c r="D31" s="24" t="s">
        <v>65</v>
      </c>
      <c r="E31" s="23" t="e">
        <f>-B39</f>
        <v>#REF!</v>
      </c>
      <c r="F31" s="23" t="e">
        <f>-SQRT(3)*B40</f>
        <v>#REF!</v>
      </c>
      <c r="G31" s="26" t="s">
        <v>64</v>
      </c>
      <c r="H31" s="4" t="s">
        <v>31</v>
      </c>
      <c r="I31" s="6" t="e">
        <f>E31-((B23)/(3*B22))</f>
        <v>#REF!</v>
      </c>
      <c r="J31" s="3" t="e">
        <f>F31</f>
        <v>#REF!</v>
      </c>
      <c r="K31" s="3"/>
      <c r="L31" s="3" t="s">
        <v>63</v>
      </c>
      <c r="M31" s="3" t="e">
        <f>I31^2-J31^2</f>
        <v>#REF!</v>
      </c>
      <c r="N31" s="3" t="e">
        <f>2*I31*J31</f>
        <v>#REF!</v>
      </c>
      <c r="O31" s="3"/>
      <c r="P31" s="3" t="s">
        <v>62</v>
      </c>
      <c r="Q31" s="3" t="e">
        <f>I31^3-3*I31*J31^2</f>
        <v>#REF!</v>
      </c>
      <c r="R31" s="3" t="e">
        <f>3*I31^2*J31-J31^3</f>
        <v>#REF!</v>
      </c>
      <c r="S31" s="2"/>
      <c r="T31" s="2"/>
    </row>
    <row r="32" spans="1:20" ht="14.25" hidden="1" x14ac:dyDescent="0.2">
      <c r="A32" s="24" t="s">
        <v>61</v>
      </c>
      <c r="B32" s="23" t="e">
        <f>B30^3</f>
        <v>#REF!</v>
      </c>
      <c r="C32" s="23"/>
      <c r="D32" s="23"/>
      <c r="E32" s="23"/>
      <c r="F32" s="23"/>
      <c r="G32" s="23"/>
      <c r="H32" s="3"/>
      <c r="I32" s="3"/>
      <c r="J32" s="3"/>
      <c r="K32" s="3"/>
      <c r="L32" s="5" t="s">
        <v>60</v>
      </c>
      <c r="M32" s="3"/>
      <c r="N32" s="3"/>
      <c r="O32" s="3"/>
      <c r="P32" s="3"/>
      <c r="Q32" s="3"/>
      <c r="R32" s="3"/>
      <c r="S32" s="2"/>
      <c r="T32" s="2"/>
    </row>
    <row r="33" spans="1:20" ht="15" hidden="1" x14ac:dyDescent="0.25">
      <c r="A33" s="24" t="s">
        <v>59</v>
      </c>
      <c r="B33" s="23" t="e">
        <f>B31^2</f>
        <v>#REF!</v>
      </c>
      <c r="C33" s="23"/>
      <c r="D33" s="25" t="s">
        <v>58</v>
      </c>
      <c r="E33" s="28"/>
      <c r="F33" s="28"/>
      <c r="G33" s="28"/>
      <c r="H33" s="14"/>
      <c r="I33" s="14"/>
      <c r="J33" s="14"/>
      <c r="K33" s="3"/>
      <c r="L33" s="12" t="s">
        <v>57</v>
      </c>
      <c r="M33" s="5" t="e">
        <f>B22*I29^3+B23*I29^2+B24*I29+B25</f>
        <v>#REF!</v>
      </c>
      <c r="N33" s="3"/>
      <c r="O33" s="3"/>
      <c r="P33" s="3"/>
      <c r="Q33" s="3"/>
      <c r="R33" s="3"/>
      <c r="S33" s="2"/>
      <c r="T33" s="2"/>
    </row>
    <row r="34" spans="1:20" ht="15.75" hidden="1" x14ac:dyDescent="0.3">
      <c r="A34" s="24" t="s">
        <v>56</v>
      </c>
      <c r="B34" s="23" t="e">
        <f>B32+B33</f>
        <v>#REF!</v>
      </c>
      <c r="C34" s="23"/>
      <c r="D34" s="23" t="s">
        <v>55</v>
      </c>
      <c r="E34" s="26" t="s">
        <v>54</v>
      </c>
      <c r="F34" s="26" t="s">
        <v>53</v>
      </c>
      <c r="G34" s="23"/>
      <c r="H34" s="3" t="s">
        <v>14</v>
      </c>
      <c r="I34" s="13" t="s">
        <v>54</v>
      </c>
      <c r="J34" s="13" t="s">
        <v>53</v>
      </c>
      <c r="K34" s="3"/>
      <c r="L34" s="3" t="s">
        <v>52</v>
      </c>
      <c r="M34" s="3" t="e">
        <f>B22*Q30</f>
        <v>#REF!</v>
      </c>
      <c r="N34" s="3" t="e">
        <f>B22*R30</f>
        <v>#REF!</v>
      </c>
      <c r="O34" s="3"/>
      <c r="P34" s="3" t="s">
        <v>51</v>
      </c>
      <c r="Q34" s="3" t="e">
        <f>B22*Q31</f>
        <v>#REF!</v>
      </c>
      <c r="R34" s="3" t="e">
        <f>B22*R31</f>
        <v>#REF!</v>
      </c>
      <c r="S34" s="2"/>
      <c r="T34" s="2"/>
    </row>
    <row r="35" spans="1:20" ht="15.75" hidden="1" x14ac:dyDescent="0.3">
      <c r="A35" s="24" t="s">
        <v>50</v>
      </c>
      <c r="B35" s="23" t="e">
        <f>SQRT(B34)</f>
        <v>#REF!</v>
      </c>
      <c r="C35" s="23"/>
      <c r="D35" s="24" t="s">
        <v>49</v>
      </c>
      <c r="E35" s="26" t="e">
        <f>IF(I29&gt;0,"+","-")</f>
        <v>#REF!</v>
      </c>
      <c r="F35" s="26"/>
      <c r="G35" s="23"/>
      <c r="H35" s="4" t="s">
        <v>49</v>
      </c>
      <c r="I35" s="3" t="e">
        <f>FIXED(ABS(I29),C92,TRUE)</f>
        <v>#REF!</v>
      </c>
      <c r="J35" s="3"/>
      <c r="K35" s="3"/>
      <c r="L35" s="3" t="s">
        <v>48</v>
      </c>
      <c r="M35" s="3" t="e">
        <f>B23*M30</f>
        <v>#REF!</v>
      </c>
      <c r="N35" s="3" t="e">
        <f>B23*N30</f>
        <v>#REF!</v>
      </c>
      <c r="O35" s="3"/>
      <c r="P35" s="3" t="s">
        <v>47</v>
      </c>
      <c r="Q35" s="3" t="e">
        <f>B23*M31</f>
        <v>#REF!</v>
      </c>
      <c r="R35" s="3" t="e">
        <f>B23*N31</f>
        <v>#REF!</v>
      </c>
      <c r="S35" s="2"/>
      <c r="T35" s="2"/>
    </row>
    <row r="36" spans="1:20" ht="15.75" hidden="1" x14ac:dyDescent="0.3">
      <c r="A36" s="24" t="s">
        <v>46</v>
      </c>
      <c r="B36" s="23" t="e">
        <f>(-B31+B35)^(1/3)</f>
        <v>#REF!</v>
      </c>
      <c r="C36" s="23"/>
      <c r="D36" s="24" t="s">
        <v>45</v>
      </c>
      <c r="E36" s="26" t="e">
        <f>IF(I30&gt;0,"+","-")</f>
        <v>#REF!</v>
      </c>
      <c r="F36" s="26" t="e">
        <f>IF(J30&gt;0,"+","-")</f>
        <v>#REF!</v>
      </c>
      <c r="G36" s="23"/>
      <c r="H36" s="4" t="s">
        <v>45</v>
      </c>
      <c r="I36" s="3" t="e">
        <f>FIXED(ABS(I30),C92,TRUE)</f>
        <v>#REF!</v>
      </c>
      <c r="J36" s="3" t="e">
        <f>FIXED(ABS(J30),C92,TRUE)</f>
        <v>#REF!</v>
      </c>
      <c r="K36" s="3"/>
      <c r="L36" s="3" t="s">
        <v>44</v>
      </c>
      <c r="M36" s="3" t="e">
        <f>B24*I30</f>
        <v>#REF!</v>
      </c>
      <c r="N36" s="3" t="e">
        <f>B24*J30</f>
        <v>#REF!</v>
      </c>
      <c r="O36" s="3"/>
      <c r="P36" s="3" t="s">
        <v>43</v>
      </c>
      <c r="Q36" s="3" t="e">
        <f>B24*I31</f>
        <v>#REF!</v>
      </c>
      <c r="R36" s="3" t="e">
        <f>B24*J31</f>
        <v>#REF!</v>
      </c>
      <c r="S36" s="2"/>
      <c r="T36" s="2"/>
    </row>
    <row r="37" spans="1:20" hidden="1" x14ac:dyDescent="0.2">
      <c r="A37" s="24" t="s">
        <v>42</v>
      </c>
      <c r="B37" s="23" t="e">
        <f>(-B31-B35)^(1/3)</f>
        <v>#REF!</v>
      </c>
      <c r="C37" s="23"/>
      <c r="D37" s="24" t="s">
        <v>41</v>
      </c>
      <c r="E37" s="26" t="e">
        <f>IF(I31&gt;0,"+","-")</f>
        <v>#REF!</v>
      </c>
      <c r="F37" s="26" t="e">
        <f>IF(J31&gt;0,"+","-")</f>
        <v>#REF!</v>
      </c>
      <c r="G37" s="23"/>
      <c r="H37" s="4" t="s">
        <v>41</v>
      </c>
      <c r="I37" s="3" t="e">
        <f>FIXED(ABS(I31),C92,TRUE)</f>
        <v>#REF!</v>
      </c>
      <c r="J37" s="3" t="e">
        <f>FIXED(ABS(J31),C92,TRUE)</f>
        <v>#REF!</v>
      </c>
      <c r="K37" s="3"/>
      <c r="L37" s="3" t="s">
        <v>40</v>
      </c>
      <c r="M37" s="3">
        <f>B25</f>
        <v>4.4233062939297116E-2</v>
      </c>
      <c r="N37" s="3"/>
      <c r="O37" s="3"/>
      <c r="P37" s="3" t="s">
        <v>40</v>
      </c>
      <c r="Q37" s="3">
        <f>B25</f>
        <v>4.4233062939297116E-2</v>
      </c>
      <c r="R37" s="3"/>
      <c r="S37" s="2"/>
      <c r="T37" s="2"/>
    </row>
    <row r="38" spans="1:20" ht="14.25" hidden="1" x14ac:dyDescent="0.25">
      <c r="A38" s="24" t="s">
        <v>39</v>
      </c>
      <c r="B38" s="23" t="e">
        <f>B36+B37</f>
        <v>#REF!</v>
      </c>
      <c r="C38" s="23"/>
      <c r="D38" s="23"/>
      <c r="E38" s="23"/>
      <c r="F38" s="23"/>
      <c r="G38" s="23"/>
      <c r="H38" s="3"/>
      <c r="I38" s="3"/>
      <c r="J38" s="3"/>
      <c r="K38" s="3"/>
      <c r="L38" s="12" t="s">
        <v>38</v>
      </c>
      <c r="M38" s="5" t="e">
        <f>SUM(M34:M37)</f>
        <v>#REF!</v>
      </c>
      <c r="N38" s="5" t="e">
        <f>SUM(N34:N37)</f>
        <v>#REF!</v>
      </c>
      <c r="O38" s="3"/>
      <c r="P38" s="12" t="s">
        <v>37</v>
      </c>
      <c r="Q38" s="5" t="e">
        <f>SUM(Q34:Q37)</f>
        <v>#REF!</v>
      </c>
      <c r="R38" s="5" t="e">
        <f>SUM(R34:R37)</f>
        <v>#REF!</v>
      </c>
      <c r="S38" s="2"/>
      <c r="T38" s="2"/>
    </row>
    <row r="39" spans="1:20" hidden="1" x14ac:dyDescent="0.2">
      <c r="A39" s="24" t="s">
        <v>36</v>
      </c>
      <c r="B39" s="23" t="e">
        <f>0.5*B38</f>
        <v>#REF!</v>
      </c>
      <c r="C39" s="23"/>
      <c r="D39" s="23"/>
      <c r="E39" s="23"/>
      <c r="F39" s="21" t="s">
        <v>35</v>
      </c>
      <c r="G39" s="2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2"/>
      <c r="T39" s="2"/>
    </row>
    <row r="40" spans="1:20" hidden="1" x14ac:dyDescent="0.2">
      <c r="A40" s="24" t="s">
        <v>34</v>
      </c>
      <c r="B40" s="23" t="e">
        <f>0.5*(B36-B37)</f>
        <v>#REF!</v>
      </c>
      <c r="C40" s="23"/>
      <c r="D40" s="23"/>
      <c r="E40" s="23"/>
      <c r="F40" s="23" t="s">
        <v>33</v>
      </c>
      <c r="G40" s="23" t="e">
        <f>E35&amp;I35</f>
        <v>#REF!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2"/>
      <c r="T40" s="2"/>
    </row>
    <row r="41" spans="1:20" hidden="1" x14ac:dyDescent="0.2">
      <c r="A41" s="23"/>
      <c r="B41" s="23"/>
      <c r="C41" s="23"/>
      <c r="D41" s="23"/>
      <c r="E41" s="23"/>
      <c r="F41" s="23" t="s">
        <v>32</v>
      </c>
      <c r="G41" s="23" t="e">
        <f>E36&amp;I36&amp;F36&amp;J36&amp;"j"</f>
        <v>#REF!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2"/>
      <c r="T41" s="2"/>
    </row>
    <row r="42" spans="1:20" hidden="1" x14ac:dyDescent="0.2">
      <c r="A42" s="29"/>
      <c r="B42" s="29"/>
      <c r="C42" s="29"/>
      <c r="D42" s="29"/>
      <c r="E42" s="29"/>
      <c r="F42" s="29" t="s">
        <v>31</v>
      </c>
      <c r="G42" s="29" t="e">
        <f>E37&amp;I37&amp;F37&amp;J37&amp;"j"</f>
        <v>#REF!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2"/>
      <c r="T42" s="2"/>
    </row>
    <row r="43" spans="1:20" ht="13.5" hidden="1" thickBot="1" x14ac:dyDescent="0.25">
      <c r="A43" s="30"/>
      <c r="B43" s="30"/>
      <c r="C43" s="30"/>
      <c r="D43" s="30"/>
      <c r="E43" s="30"/>
      <c r="F43" s="30"/>
      <c r="G43" s="3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2"/>
      <c r="T43" s="2"/>
    </row>
    <row r="44" spans="1:20" ht="13.5" hidden="1" thickTop="1" x14ac:dyDescent="0.2">
      <c r="A44" s="31" t="s">
        <v>30</v>
      </c>
      <c r="B44" s="32"/>
      <c r="C44" s="32"/>
      <c r="D44" s="32"/>
      <c r="E44" s="32"/>
      <c r="F44" s="32"/>
      <c r="G44" s="32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2"/>
      <c r="T44" s="2"/>
    </row>
    <row r="45" spans="1:20" ht="15.75" hidden="1" x14ac:dyDescent="0.3">
      <c r="A45" s="23" t="s">
        <v>29</v>
      </c>
      <c r="B45" s="23"/>
      <c r="C45" s="23"/>
      <c r="D45" s="24" t="s">
        <v>28</v>
      </c>
      <c r="E45" s="23" t="e">
        <f>2*SQRT(B47)*COS(B52)</f>
        <v>#REF!</v>
      </c>
      <c r="F45" s="24" t="s">
        <v>2</v>
      </c>
      <c r="G45" s="23" t="e">
        <f>E45-(B23)/(3*B22)</f>
        <v>#REF!</v>
      </c>
      <c r="H45" s="3"/>
      <c r="I45" s="3"/>
      <c r="J45" s="3"/>
      <c r="K45" s="3"/>
      <c r="L45" s="5" t="s">
        <v>27</v>
      </c>
      <c r="M45" s="3"/>
      <c r="N45" s="3"/>
      <c r="O45" s="3"/>
      <c r="P45" s="3"/>
      <c r="Q45" s="3"/>
      <c r="R45" s="3"/>
      <c r="S45" s="2"/>
      <c r="T45" s="2"/>
    </row>
    <row r="46" spans="1:20" ht="15.75" hidden="1" x14ac:dyDescent="0.3">
      <c r="A46" s="23" t="s">
        <v>26</v>
      </c>
      <c r="B46" s="23" t="e">
        <f>B31</f>
        <v>#REF!</v>
      </c>
      <c r="C46" s="23"/>
      <c r="D46" s="24" t="s">
        <v>25</v>
      </c>
      <c r="E46" s="23" t="e">
        <f>-2*SQRT(B47)*COS(B53)</f>
        <v>#REF!</v>
      </c>
      <c r="F46" s="24" t="s">
        <v>1</v>
      </c>
      <c r="G46" s="33" t="e">
        <f>E46-(B23)/(3*B22)</f>
        <v>#REF!</v>
      </c>
      <c r="H46" s="3"/>
      <c r="I46" s="3"/>
      <c r="J46" s="3"/>
      <c r="K46" s="3"/>
      <c r="L46" s="3" t="s">
        <v>24</v>
      </c>
      <c r="M46" s="8" t="e">
        <f>B22*G45^3+B23*G45^2+B24*G45+B25</f>
        <v>#REF!</v>
      </c>
      <c r="N46" s="3"/>
      <c r="O46" s="3"/>
      <c r="P46" s="3"/>
      <c r="Q46" s="3"/>
      <c r="R46" s="3"/>
      <c r="S46" s="2"/>
      <c r="T46" s="2"/>
    </row>
    <row r="47" spans="1:20" ht="15.75" hidden="1" x14ac:dyDescent="0.3">
      <c r="A47" s="34" t="s">
        <v>23</v>
      </c>
      <c r="B47" s="23" t="e">
        <f>ABS(B28)/3</f>
        <v>#REF!</v>
      </c>
      <c r="C47" s="23"/>
      <c r="D47" s="24" t="s">
        <v>22</v>
      </c>
      <c r="E47" s="23" t="e">
        <f>-2*SQRT(B47)*COS(B54)</f>
        <v>#REF!</v>
      </c>
      <c r="F47" s="24" t="s">
        <v>0</v>
      </c>
      <c r="G47" s="23" t="e">
        <f>E47-(B23)/(3*B22)</f>
        <v>#REF!</v>
      </c>
      <c r="H47" s="3"/>
      <c r="I47" s="3"/>
      <c r="J47" s="3"/>
      <c r="K47" s="3"/>
      <c r="L47" s="3" t="s">
        <v>21</v>
      </c>
      <c r="M47" s="8" t="e">
        <f>B22*G46^3+B23*G46^2+B24*G46+B25</f>
        <v>#REF!</v>
      </c>
      <c r="N47" s="3"/>
      <c r="O47" s="3"/>
      <c r="P47" s="3"/>
      <c r="Q47" s="3"/>
      <c r="R47" s="3"/>
      <c r="S47" s="2"/>
      <c r="T47" s="2"/>
    </row>
    <row r="48" spans="1:20" ht="15.75" hidden="1" x14ac:dyDescent="0.3">
      <c r="A48" s="34" t="s">
        <v>20</v>
      </c>
      <c r="B48" s="23" t="e">
        <f>B47^3</f>
        <v>#REF!</v>
      </c>
      <c r="C48" s="23"/>
      <c r="D48" s="23"/>
      <c r="E48" s="23"/>
      <c r="F48" s="23"/>
      <c r="G48" s="23"/>
      <c r="H48" s="3"/>
      <c r="I48" s="3"/>
      <c r="J48" s="3"/>
      <c r="K48" s="3"/>
      <c r="L48" s="3" t="s">
        <v>19</v>
      </c>
      <c r="M48" s="8" t="e">
        <f>B22*G47^3+B23*G47^2+B24*G47+B25</f>
        <v>#REF!</v>
      </c>
      <c r="N48" s="3"/>
      <c r="O48" s="3"/>
      <c r="P48" s="3"/>
      <c r="Q48" s="3"/>
      <c r="R48" s="3"/>
      <c r="S48" s="2"/>
      <c r="T48" s="2"/>
    </row>
    <row r="49" spans="1:20" ht="14.25" hidden="1" x14ac:dyDescent="0.2">
      <c r="A49" s="23" t="s">
        <v>18</v>
      </c>
      <c r="B49" s="23" t="e">
        <f>SQRT(B48)</f>
        <v>#REF!</v>
      </c>
      <c r="C49" s="23"/>
      <c r="D49" s="25" t="s">
        <v>17</v>
      </c>
      <c r="E49" s="25"/>
      <c r="F49" s="25"/>
      <c r="G49" s="25"/>
      <c r="H49" s="7"/>
      <c r="I49" s="7"/>
      <c r="J49" s="7"/>
      <c r="K49" s="3"/>
      <c r="L49" s="3"/>
      <c r="M49" s="3"/>
      <c r="N49" s="3"/>
      <c r="O49" s="3"/>
      <c r="P49" s="3"/>
      <c r="Q49" s="3"/>
      <c r="R49" s="3"/>
      <c r="S49" s="2"/>
      <c r="T49" s="2"/>
    </row>
    <row r="50" spans="1:20" hidden="1" x14ac:dyDescent="0.2">
      <c r="A50" s="35" t="s">
        <v>16</v>
      </c>
      <c r="B50" s="36" t="e">
        <f>ACOS(-B46/B49)</f>
        <v>#REF!</v>
      </c>
      <c r="C50" s="23"/>
      <c r="D50" s="23" t="s">
        <v>15</v>
      </c>
      <c r="E50" s="23"/>
      <c r="F50" s="23"/>
      <c r="G50" s="23" t="s">
        <v>14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2"/>
      <c r="T50" s="2"/>
    </row>
    <row r="51" spans="1:20" ht="15.75" hidden="1" x14ac:dyDescent="0.3">
      <c r="A51" s="23" t="s">
        <v>13</v>
      </c>
      <c r="B51" s="23">
        <f>RADIANS(60)</f>
        <v>1.0471975511965976</v>
      </c>
      <c r="C51" s="23"/>
      <c r="D51" s="24" t="s">
        <v>12</v>
      </c>
      <c r="E51" s="23" t="e">
        <f>IF(G45&gt;0,"+","-")</f>
        <v>#REF!</v>
      </c>
      <c r="F51" s="23"/>
      <c r="G51" s="24" t="s">
        <v>11</v>
      </c>
      <c r="H51" s="3" t="e">
        <f>FIXED(ABS(G45),$C$92,TRUE)</f>
        <v>#REF!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2"/>
      <c r="T51" s="2"/>
    </row>
    <row r="52" spans="1:20" ht="15.75" hidden="1" x14ac:dyDescent="0.3">
      <c r="A52" s="37" t="s">
        <v>10</v>
      </c>
      <c r="B52" s="23" t="e">
        <f>B50/3</f>
        <v>#REF!</v>
      </c>
      <c r="C52" s="23"/>
      <c r="D52" s="24" t="s">
        <v>9</v>
      </c>
      <c r="E52" s="23" t="e">
        <f>IF(G46&gt;0,"+","-")</f>
        <v>#REF!</v>
      </c>
      <c r="F52" s="23"/>
      <c r="G52" s="24" t="s">
        <v>8</v>
      </c>
      <c r="H52" s="3" t="e">
        <f>FIXED(ABS(G46),$C$92,TRUE)</f>
        <v>#REF!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2"/>
      <c r="T52" s="2"/>
    </row>
    <row r="53" spans="1:20" ht="15.75" hidden="1" x14ac:dyDescent="0.3">
      <c r="A53" s="35" t="s">
        <v>7</v>
      </c>
      <c r="B53" s="34" t="e">
        <f>(B50/3)-B51</f>
        <v>#REF!</v>
      </c>
      <c r="C53" s="23"/>
      <c r="D53" s="24" t="s">
        <v>6</v>
      </c>
      <c r="E53" s="23" t="e">
        <f>IF(G47&gt;0,"+","-")</f>
        <v>#REF!</v>
      </c>
      <c r="F53" s="23"/>
      <c r="G53" s="24" t="s">
        <v>5</v>
      </c>
      <c r="H53" s="3" t="e">
        <f>FIXED(ABS(G47),$C$92,TRUE)</f>
        <v>#REF!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2"/>
      <c r="T53" s="2"/>
    </row>
    <row r="54" spans="1:20" ht="14.25" hidden="1" x14ac:dyDescent="0.2">
      <c r="A54" s="35" t="s">
        <v>4</v>
      </c>
      <c r="B54" s="34" t="e">
        <f>(B50/3)+B51</f>
        <v>#REF!</v>
      </c>
      <c r="C54" s="23"/>
      <c r="D54" s="23"/>
      <c r="E54" s="23"/>
      <c r="F54" s="23"/>
      <c r="G54" s="2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2"/>
      <c r="T54" s="2"/>
    </row>
    <row r="55" spans="1:20" hidden="1" x14ac:dyDescent="0.2">
      <c r="A55" s="23"/>
      <c r="B55" s="23"/>
      <c r="C55" s="23"/>
      <c r="D55" s="21" t="s">
        <v>3</v>
      </c>
      <c r="E55" s="23"/>
      <c r="F55" s="23"/>
      <c r="G55" s="2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2"/>
      <c r="T55" s="2"/>
    </row>
    <row r="56" spans="1:20" ht="15.75" hidden="1" x14ac:dyDescent="0.3">
      <c r="A56" s="23"/>
      <c r="B56" s="23"/>
      <c r="C56" s="23"/>
      <c r="D56" s="24" t="s">
        <v>2</v>
      </c>
      <c r="E56" s="24" t="e">
        <f>E51&amp;H51</f>
        <v>#REF!</v>
      </c>
      <c r="F56" s="23"/>
      <c r="G56" s="2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2"/>
      <c r="T56" s="2"/>
    </row>
    <row r="57" spans="1:20" ht="15.75" hidden="1" x14ac:dyDescent="0.3">
      <c r="A57" s="23"/>
      <c r="B57" s="23"/>
      <c r="C57" s="23"/>
      <c r="D57" s="24" t="s">
        <v>1</v>
      </c>
      <c r="E57" s="24" t="e">
        <f>E52&amp;H52</f>
        <v>#REF!</v>
      </c>
      <c r="F57" s="23"/>
      <c r="G57" s="2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2"/>
      <c r="T57" s="2"/>
    </row>
    <row r="58" spans="1:20" ht="15.75" hidden="1" x14ac:dyDescent="0.3">
      <c r="A58" s="23"/>
      <c r="B58" s="23"/>
      <c r="C58" s="23"/>
      <c r="D58" s="24" t="s">
        <v>0</v>
      </c>
      <c r="E58" s="24" t="e">
        <f>E53&amp;H53</f>
        <v>#REF!</v>
      </c>
      <c r="F58" s="23"/>
      <c r="G58" s="2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2"/>
      <c r="T58" s="2"/>
    </row>
    <row r="59" spans="1:20" hidden="1" x14ac:dyDescent="0.2"/>
    <row r="60" spans="1:20" hidden="1" x14ac:dyDescent="0.2">
      <c r="A60" s="18"/>
      <c r="B60" s="18"/>
      <c r="C60" s="18"/>
      <c r="D60" s="18"/>
      <c r="E60" s="18"/>
      <c r="F60" s="18"/>
      <c r="G60" s="18"/>
    </row>
    <row r="61" spans="1:20" hidden="1" x14ac:dyDescent="0.2">
      <c r="A61" s="18"/>
      <c r="B61" s="18"/>
      <c r="C61" s="18"/>
      <c r="D61" s="18"/>
      <c r="E61" s="18"/>
      <c r="F61" s="18"/>
      <c r="G61" s="18"/>
    </row>
    <row r="62" spans="1:20" hidden="1" x14ac:dyDescent="0.2">
      <c r="A62" s="18"/>
      <c r="B62" s="18"/>
      <c r="C62" s="18"/>
      <c r="D62" s="18"/>
      <c r="E62" s="18"/>
      <c r="F62" s="18"/>
      <c r="G62" s="18"/>
    </row>
    <row r="63" spans="1:20" hidden="1" x14ac:dyDescent="0.2">
      <c r="A63" s="18"/>
      <c r="B63" s="18"/>
      <c r="C63" s="18"/>
      <c r="D63" s="18"/>
      <c r="E63" s="18"/>
      <c r="F63" s="18"/>
      <c r="G63" s="18"/>
    </row>
    <row r="64" spans="1:20" hidden="1" x14ac:dyDescent="0.2">
      <c r="A64" s="18"/>
      <c r="B64" s="18"/>
      <c r="C64" s="18"/>
      <c r="D64" s="18"/>
      <c r="E64" s="18"/>
      <c r="F64" s="18"/>
      <c r="G64" s="18"/>
    </row>
    <row r="65" spans="1:7" hidden="1" x14ac:dyDescent="0.2">
      <c r="A65" s="18"/>
      <c r="B65" s="18"/>
      <c r="C65" s="18"/>
      <c r="D65" s="18"/>
      <c r="E65" s="18"/>
      <c r="F65" s="18"/>
      <c r="G65" s="18"/>
    </row>
    <row r="66" spans="1:7" hidden="1" x14ac:dyDescent="0.2">
      <c r="A66" s="18"/>
      <c r="B66" s="18"/>
      <c r="C66" s="18"/>
      <c r="D66" s="18"/>
      <c r="E66" s="18"/>
      <c r="F66" s="18"/>
      <c r="G66" s="18"/>
    </row>
    <row r="67" spans="1:7" hidden="1" x14ac:dyDescent="0.2">
      <c r="A67" s="18"/>
      <c r="B67" s="18"/>
      <c r="C67" s="18"/>
      <c r="D67" s="18"/>
      <c r="E67" s="18"/>
      <c r="F67" s="18"/>
      <c r="G67" s="18"/>
    </row>
    <row r="68" spans="1:7" hidden="1" x14ac:dyDescent="0.2">
      <c r="A68" s="18"/>
      <c r="B68" s="18"/>
      <c r="C68" s="18"/>
      <c r="D68" s="18"/>
      <c r="E68" s="18"/>
      <c r="F68" s="18"/>
      <c r="G68" s="18"/>
    </row>
    <row r="69" spans="1:7" hidden="1" x14ac:dyDescent="0.2">
      <c r="A69" s="18"/>
      <c r="B69" s="18"/>
      <c r="C69" s="18"/>
      <c r="D69" s="18"/>
      <c r="E69" s="18"/>
      <c r="F69" s="18"/>
      <c r="G69" s="18"/>
    </row>
    <row r="70" spans="1:7" hidden="1" x14ac:dyDescent="0.2">
      <c r="A70" s="18"/>
      <c r="B70" s="18"/>
      <c r="C70" s="18"/>
      <c r="D70" s="18"/>
      <c r="E70" s="18"/>
      <c r="F70" s="18"/>
      <c r="G70" s="18"/>
    </row>
    <row r="71" spans="1:7" hidden="1" x14ac:dyDescent="0.2">
      <c r="A71" s="18"/>
      <c r="B71" s="18"/>
      <c r="C71" s="18"/>
      <c r="D71" s="18"/>
      <c r="E71" s="18"/>
      <c r="F71" s="18"/>
      <c r="G71" s="18"/>
    </row>
    <row r="72" spans="1:7" hidden="1" x14ac:dyDescent="0.2">
      <c r="A72" s="18"/>
      <c r="B72" s="18"/>
      <c r="C72" s="18"/>
      <c r="D72" s="18"/>
      <c r="E72" s="18"/>
      <c r="F72" s="18"/>
      <c r="G72" s="18"/>
    </row>
    <row r="73" spans="1:7" hidden="1" x14ac:dyDescent="0.2">
      <c r="A73" s="18"/>
      <c r="B73" s="18"/>
      <c r="C73" s="18"/>
      <c r="D73" s="18"/>
      <c r="E73" s="18"/>
      <c r="F73" s="18"/>
      <c r="G73" s="18"/>
    </row>
    <row r="74" spans="1:7" hidden="1" x14ac:dyDescent="0.2">
      <c r="A74" s="18"/>
      <c r="B74" s="18"/>
      <c r="C74" s="18"/>
      <c r="D74" s="18"/>
      <c r="E74" s="18"/>
      <c r="F74" s="18"/>
      <c r="G74" s="18"/>
    </row>
    <row r="75" spans="1:7" hidden="1" x14ac:dyDescent="0.2">
      <c r="A75" s="18"/>
      <c r="B75" s="18"/>
      <c r="C75" s="18"/>
      <c r="D75" s="18"/>
      <c r="E75" s="18"/>
      <c r="F75" s="18"/>
      <c r="G75" s="18"/>
    </row>
    <row r="76" spans="1:7" hidden="1" x14ac:dyDescent="0.2">
      <c r="A76" s="18"/>
      <c r="B76" s="18"/>
      <c r="C76" s="18"/>
      <c r="D76" s="18"/>
      <c r="E76" s="18"/>
      <c r="F76" s="18"/>
      <c r="G76" s="18"/>
    </row>
    <row r="77" spans="1:7" hidden="1" x14ac:dyDescent="0.2">
      <c r="A77" s="18"/>
      <c r="B77" s="18"/>
      <c r="C77" s="18"/>
      <c r="D77" s="18"/>
      <c r="E77" s="18"/>
      <c r="F77" s="18"/>
      <c r="G77" s="18"/>
    </row>
    <row r="78" spans="1:7" hidden="1" x14ac:dyDescent="0.2">
      <c r="A78" s="18"/>
      <c r="B78" s="18"/>
      <c r="C78" s="18"/>
      <c r="D78" s="18"/>
      <c r="E78" s="18"/>
      <c r="F78" s="18"/>
      <c r="G78" s="18"/>
    </row>
    <row r="79" spans="1:7" hidden="1" x14ac:dyDescent="0.2">
      <c r="A79" s="18"/>
      <c r="B79" s="18"/>
      <c r="C79" s="18"/>
      <c r="D79" s="18"/>
      <c r="E79" s="18"/>
      <c r="F79" s="18"/>
      <c r="G79" s="18"/>
    </row>
    <row r="80" spans="1:7" hidden="1" x14ac:dyDescent="0.2">
      <c r="A80" s="18"/>
      <c r="B80" s="18"/>
      <c r="C80" s="18"/>
      <c r="D80" s="18"/>
      <c r="E80" s="18"/>
      <c r="F80" s="18"/>
      <c r="G80" s="18"/>
    </row>
    <row r="81" spans="1:8" hidden="1" x14ac:dyDescent="0.2">
      <c r="A81" s="18"/>
      <c r="B81" s="18"/>
      <c r="C81" s="18"/>
      <c r="D81" s="18"/>
      <c r="E81" s="18"/>
      <c r="F81" s="18"/>
      <c r="G81" s="18"/>
    </row>
    <row r="82" spans="1:8" hidden="1" x14ac:dyDescent="0.2">
      <c r="A82" s="18"/>
      <c r="B82" s="18"/>
      <c r="C82" s="18"/>
      <c r="D82" s="18"/>
      <c r="E82" s="18"/>
      <c r="F82" s="18"/>
      <c r="G82" s="18"/>
    </row>
    <row r="83" spans="1:8" hidden="1" x14ac:dyDescent="0.2">
      <c r="A83" s="18"/>
      <c r="B83" s="18"/>
      <c r="C83" s="18"/>
      <c r="D83" s="18"/>
      <c r="E83" s="18"/>
      <c r="F83" s="18"/>
      <c r="G83" s="18"/>
    </row>
    <row r="84" spans="1:8" hidden="1" x14ac:dyDescent="0.2">
      <c r="A84" s="18"/>
      <c r="B84" s="18"/>
      <c r="C84" s="18"/>
      <c r="D84" s="18"/>
      <c r="E84" s="18"/>
      <c r="F84" s="18"/>
      <c r="G84" s="18"/>
    </row>
    <row r="85" spans="1:8" x14ac:dyDescent="0.2">
      <c r="A85" s="18"/>
      <c r="B85" s="18"/>
      <c r="C85" s="18"/>
      <c r="D85" s="18"/>
      <c r="E85" s="18"/>
      <c r="F85" s="18"/>
      <c r="G85" s="18"/>
    </row>
    <row r="86" spans="1:8" ht="18" x14ac:dyDescent="0.25">
      <c r="A86" s="66"/>
      <c r="B86" s="66"/>
      <c r="C86" s="66"/>
      <c r="D86" s="66"/>
      <c r="E86" s="66"/>
      <c r="F86" s="66"/>
      <c r="G86" s="66"/>
    </row>
    <row r="87" spans="1:8" x14ac:dyDescent="0.2">
      <c r="A87" s="67" t="s">
        <v>121</v>
      </c>
      <c r="B87" s="67"/>
      <c r="C87" s="90">
        <v>400</v>
      </c>
      <c r="D87" s="67"/>
      <c r="E87" s="68"/>
      <c r="F87" s="68"/>
      <c r="G87" s="68"/>
      <c r="H87" s="19"/>
    </row>
    <row r="88" spans="1:8" x14ac:dyDescent="0.2">
      <c r="A88" s="67" t="s">
        <v>81</v>
      </c>
      <c r="B88" s="86"/>
      <c r="C88" s="91">
        <v>60</v>
      </c>
      <c r="D88" s="68"/>
      <c r="E88" s="68"/>
      <c r="F88" s="68"/>
      <c r="G88" s="65"/>
    </row>
    <row r="89" spans="1:8" x14ac:dyDescent="0.2">
      <c r="A89" s="67" t="s">
        <v>82</v>
      </c>
      <c r="B89" s="85"/>
      <c r="C89" s="88">
        <f>Mezclado!$G$7</f>
        <v>118.56060606060606</v>
      </c>
      <c r="D89" s="65"/>
      <c r="E89" s="65"/>
      <c r="F89" s="65"/>
      <c r="G89" s="65"/>
    </row>
    <row r="90" spans="1:8" ht="14.25" x14ac:dyDescent="0.2">
      <c r="A90" s="67" t="s">
        <v>120</v>
      </c>
      <c r="B90" s="85"/>
      <c r="C90" s="89">
        <f>Mezclado!$A$17</f>
        <v>2.3892248538099983</v>
      </c>
      <c r="D90" s="65"/>
      <c r="E90" s="65"/>
      <c r="F90" s="65"/>
      <c r="G90" s="65"/>
    </row>
    <row r="91" spans="1:8" x14ac:dyDescent="0.2">
      <c r="A91" s="67" t="s">
        <v>117</v>
      </c>
      <c r="B91" s="85"/>
      <c r="C91" s="89">
        <f>Mezclado!$B$17</f>
        <v>4.4233062939297116E-2</v>
      </c>
      <c r="D91" s="65"/>
      <c r="E91" s="65"/>
      <c r="F91" s="65"/>
      <c r="G91" s="65"/>
    </row>
    <row r="92" spans="1:8" x14ac:dyDescent="0.2">
      <c r="A92" s="67" t="s">
        <v>85</v>
      </c>
      <c r="B92" s="87"/>
      <c r="C92" s="90">
        <v>8.2000000000000003E-2</v>
      </c>
      <c r="D92" s="65"/>
      <c r="E92" s="65"/>
      <c r="F92" s="65"/>
      <c r="G92" s="65"/>
    </row>
    <row r="93" spans="1:8" x14ac:dyDescent="0.2">
      <c r="D93" s="68"/>
      <c r="E93" s="65"/>
      <c r="F93" s="68"/>
      <c r="G93" s="68"/>
    </row>
    <row r="94" spans="1:8" x14ac:dyDescent="0.2">
      <c r="A94" s="99" t="s">
        <v>116</v>
      </c>
      <c r="B94" s="92">
        <f>(C89*C88*C92)/(C87)</f>
        <v>1.4582954545454547</v>
      </c>
      <c r="C94" s="68"/>
      <c r="D94" s="65"/>
      <c r="E94" s="65"/>
      <c r="F94" s="65"/>
      <c r="G94" s="65"/>
    </row>
    <row r="95" spans="1:8" ht="15" x14ac:dyDescent="0.25">
      <c r="A95" s="69" t="s">
        <v>119</v>
      </c>
      <c r="B95" s="97">
        <f>((C89*C92*C88)/(C87-C89*C91))-((C90*C89^2))/(C87^2)</f>
        <v>1.2677661746195736</v>
      </c>
      <c r="C95" s="71"/>
      <c r="D95" s="72"/>
      <c r="E95" s="65"/>
      <c r="F95" s="65"/>
      <c r="G95" s="65"/>
    </row>
    <row r="96" spans="1:8" x14ac:dyDescent="0.2">
      <c r="C96" s="72"/>
      <c r="D96" s="72"/>
      <c r="E96" s="65"/>
      <c r="F96" s="65"/>
      <c r="G96" s="65"/>
    </row>
    <row r="97" spans="1:7" ht="15" x14ac:dyDescent="0.25">
      <c r="A97" s="70"/>
      <c r="B97" s="73"/>
      <c r="C97" s="72"/>
      <c r="D97" s="72"/>
      <c r="E97" s="65"/>
      <c r="F97" s="65"/>
      <c r="G97" s="65"/>
    </row>
    <row r="98" spans="1:7" ht="15" x14ac:dyDescent="0.25">
      <c r="A98" s="70"/>
      <c r="B98" s="73"/>
      <c r="C98" s="72"/>
      <c r="D98" s="72"/>
      <c r="E98" s="65"/>
      <c r="F98" s="65"/>
      <c r="G98" s="65"/>
    </row>
    <row r="99" spans="1:7" x14ac:dyDescent="0.2">
      <c r="A99" s="65"/>
      <c r="B99" s="65"/>
      <c r="C99" s="65"/>
      <c r="D99" s="65"/>
      <c r="E99" s="65"/>
      <c r="F99" s="65"/>
      <c r="G99" s="65"/>
    </row>
    <row r="100" spans="1:7" x14ac:dyDescent="0.2">
      <c r="A100" s="65"/>
      <c r="B100" s="74"/>
      <c r="C100" s="65"/>
      <c r="D100" s="65"/>
      <c r="E100" s="65"/>
      <c r="F100" s="65"/>
      <c r="G100" s="65"/>
    </row>
    <row r="101" spans="1:7" ht="15" x14ac:dyDescent="0.25">
      <c r="A101" s="68"/>
      <c r="B101" s="73"/>
      <c r="C101" s="110"/>
      <c r="D101" s="111"/>
      <c r="E101" s="111"/>
      <c r="F101" s="111"/>
      <c r="G101" s="65"/>
    </row>
    <row r="102" spans="1:7" ht="15" x14ac:dyDescent="0.25">
      <c r="A102" s="65"/>
      <c r="B102" s="73"/>
      <c r="C102" s="111"/>
      <c r="D102" s="111"/>
      <c r="E102" s="111"/>
      <c r="F102" s="111"/>
      <c r="G102" s="65"/>
    </row>
    <row r="103" spans="1:7" ht="15" x14ac:dyDescent="0.25">
      <c r="A103" s="65"/>
      <c r="B103" s="73"/>
      <c r="C103" s="111"/>
      <c r="D103" s="111"/>
      <c r="E103" s="111"/>
      <c r="F103" s="111"/>
      <c r="G103" s="65"/>
    </row>
    <row r="104" spans="1:7" x14ac:dyDescent="0.2">
      <c r="A104" s="2"/>
      <c r="B104" s="2"/>
      <c r="C104" s="2"/>
      <c r="D104" s="2"/>
      <c r="E104" s="2"/>
      <c r="F104" s="2"/>
      <c r="G104" s="2"/>
    </row>
    <row r="105" spans="1:7" ht="15" customHeight="1" x14ac:dyDescent="0.2">
      <c r="B105" s="108" t="s">
        <v>110</v>
      </c>
      <c r="C105" s="108"/>
      <c r="D105" s="108"/>
      <c r="E105" s="108"/>
      <c r="F105" s="108"/>
    </row>
    <row r="106" spans="1:7" x14ac:dyDescent="0.2">
      <c r="B106" s="108"/>
      <c r="C106" s="108"/>
      <c r="D106" s="108"/>
      <c r="E106" s="108"/>
      <c r="F106" s="108"/>
    </row>
    <row r="108" spans="1:7" x14ac:dyDescent="0.2">
      <c r="B108" s="109" t="s">
        <v>111</v>
      </c>
      <c r="C108" s="109"/>
      <c r="D108" s="109"/>
      <c r="E108" s="109"/>
      <c r="F108" s="109"/>
    </row>
  </sheetData>
  <sheetProtection algorithmName="SHA-512" hashValue="En6sTB02Fd4abkwmTLEx9u+2b3/5dWPiDqDiHBnxCeHMOHvH0fIDIDpFzgyQzyBjILuosZ3iwWZ9KgQ6gtgFvA==" saltValue="ahrd2QuAv2EGcOzWoiuCSw==" spinCount="100000" sheet="1" selectLockedCells="1"/>
  <mergeCells count="5">
    <mergeCell ref="C101:F101"/>
    <mergeCell ref="C102:F102"/>
    <mergeCell ref="C103:F103"/>
    <mergeCell ref="B105:F106"/>
    <mergeCell ref="B108:F108"/>
  </mergeCells>
  <pageMargins left="0.75" right="0.75" top="1" bottom="1" header="0.5" footer="0.5"/>
  <pageSetup paperSize="9" orientation="portrait" horizontalDpi="150" verticalDpi="150" r:id="rId1"/>
  <headerFooter alignWithMargins="0"/>
  <customProperties>
    <customPr name="SSC_SHEET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13D27-01D1-402A-B341-2E8EF9088DD6}">
  <dimension ref="A1:T108"/>
  <sheetViews>
    <sheetView showGridLines="0" workbookViewId="0">
      <selection activeCell="C4" sqref="C4"/>
    </sheetView>
  </sheetViews>
  <sheetFormatPr baseColWidth="10" defaultColWidth="0" defaultRowHeight="12.75" x14ac:dyDescent="0.2"/>
  <cols>
    <col min="1" max="1" width="12.5703125" style="1" customWidth="1"/>
    <col min="2" max="2" width="11.85546875" style="1" customWidth="1"/>
    <col min="3" max="3" width="13" style="1" customWidth="1"/>
    <col min="4" max="4" width="14" style="1" customWidth="1"/>
    <col min="5" max="5" width="8.7109375" style="1" customWidth="1"/>
    <col min="6" max="6" width="6.5703125" style="1" customWidth="1"/>
    <col min="7" max="7" width="30.85546875" style="1" customWidth="1"/>
    <col min="8" max="16384" width="9.140625" style="1" hidden="1"/>
  </cols>
  <sheetData>
    <row r="1" spans="1:20" ht="18" x14ac:dyDescent="0.25">
      <c r="A1" s="39" t="s">
        <v>122</v>
      </c>
      <c r="B1" s="39"/>
      <c r="C1" s="39"/>
      <c r="D1" s="39"/>
      <c r="E1" s="39"/>
      <c r="F1" s="40"/>
      <c r="G1" s="38"/>
      <c r="H1" s="17"/>
      <c r="I1" s="17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0" t="s">
        <v>79</v>
      </c>
      <c r="B2" s="20"/>
      <c r="C2" s="20"/>
      <c r="D2" s="20"/>
      <c r="E2" s="45"/>
      <c r="H2" s="19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"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2">
      <c r="A4" s="43" t="s">
        <v>121</v>
      </c>
      <c r="B4" s="43"/>
      <c r="C4" s="98">
        <v>1280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2">
      <c r="A5" s="43" t="s">
        <v>82</v>
      </c>
      <c r="B5" s="43"/>
      <c r="C5" s="55">
        <f>Mezclado!$G$7</f>
        <v>118.56060606060606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x14ac:dyDescent="0.2">
      <c r="A6" s="43" t="s">
        <v>83</v>
      </c>
      <c r="B6" s="43"/>
      <c r="C6" s="98">
        <v>5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ht="15" x14ac:dyDescent="0.25">
      <c r="A7" s="43" t="s">
        <v>103</v>
      </c>
      <c r="B7" s="43"/>
      <c r="C7" s="55">
        <f>Mezclado!$A$21</f>
        <v>4.1460939124544227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ht="14.25" x14ac:dyDescent="0.25">
      <c r="A8" s="43" t="s">
        <v>104</v>
      </c>
      <c r="B8" s="43"/>
      <c r="C8" s="55">
        <f>Mezclado!$B$21</f>
        <v>5.8285251367905133E-2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x14ac:dyDescent="0.2">
      <c r="A9" s="41" t="s">
        <v>85</v>
      </c>
      <c r="C9" s="53">
        <v>8.2000000000000003E-2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x14ac:dyDescent="0.2"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x14ac:dyDescent="0.2">
      <c r="A11" s="42" t="s">
        <v>115</v>
      </c>
      <c r="B11" s="96">
        <f>(C6*C4)/(C5*C9)</f>
        <v>658.30281306007942</v>
      </c>
      <c r="C11" s="42"/>
      <c r="D11" s="4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x14ac:dyDescent="0.2">
      <c r="A12" s="42" t="s">
        <v>118</v>
      </c>
      <c r="B12" s="96">
        <f>((((C6)+((C7*C5^2))/(C4^2))*(C4-C5*C8))/(C5*C9))</f>
        <v>659.40689076028536</v>
      </c>
      <c r="C12" s="44"/>
      <c r="D12" s="4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x14ac:dyDescent="0.2"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x14ac:dyDescent="0.2"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x14ac:dyDescent="0.2"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hidden="1" x14ac:dyDescent="0.2"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hidden="1" x14ac:dyDescent="0.2"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hidden="1" x14ac:dyDescent="0.2"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hidden="1" x14ac:dyDescent="0.2"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hidden="1" x14ac:dyDescent="0.2">
      <c r="A20" s="2"/>
      <c r="B20" s="2"/>
      <c r="C20" s="2"/>
      <c r="D20" s="2"/>
      <c r="E20" s="2"/>
      <c r="F20" s="2"/>
      <c r="G20" s="2"/>
      <c r="H20" s="1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hidden="1" x14ac:dyDescent="0.2">
      <c r="A21" s="21" t="s">
        <v>78</v>
      </c>
      <c r="B21" s="22"/>
      <c r="C21" s="22"/>
      <c r="D21" s="22"/>
      <c r="E21" s="23"/>
      <c r="F21" s="23"/>
      <c r="G21" s="2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2"/>
      <c r="T21" s="2"/>
    </row>
    <row r="22" spans="1:20" hidden="1" x14ac:dyDescent="0.2">
      <c r="A22" s="24" t="s">
        <v>77</v>
      </c>
      <c r="B22" s="23" t="e">
        <f>#REF!</f>
        <v>#REF!</v>
      </c>
      <c r="C22" s="23"/>
      <c r="D22" s="23"/>
      <c r="E22" s="23"/>
      <c r="F22" s="23"/>
      <c r="G22" s="2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2"/>
      <c r="T22" s="2"/>
    </row>
    <row r="23" spans="1:20" hidden="1" x14ac:dyDescent="0.2">
      <c r="A23" s="24" t="s">
        <v>76</v>
      </c>
      <c r="B23" s="23">
        <f>C90</f>
        <v>4.1460939124544227</v>
      </c>
      <c r="C23" s="23"/>
      <c r="D23" s="23"/>
      <c r="E23" s="23"/>
      <c r="F23" s="23"/>
      <c r="G23" s="2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2"/>
      <c r="T23" s="2"/>
    </row>
    <row r="24" spans="1:20" hidden="1" x14ac:dyDescent="0.2">
      <c r="A24" s="24" t="s">
        <v>75</v>
      </c>
      <c r="B24" s="23">
        <f>C91</f>
        <v>5.8285251367905133E-2</v>
      </c>
      <c r="C24" s="23"/>
      <c r="D24" s="23"/>
      <c r="E24" s="23"/>
      <c r="F24" s="23"/>
      <c r="G24" s="2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2"/>
      <c r="T24" s="2"/>
    </row>
    <row r="25" spans="1:20" hidden="1" x14ac:dyDescent="0.2">
      <c r="A25" s="24" t="s">
        <v>56</v>
      </c>
      <c r="B25" s="23">
        <f>C92</f>
        <v>8.2000000000000003E-2</v>
      </c>
      <c r="C25" s="23"/>
      <c r="D25" s="23"/>
      <c r="E25" s="23"/>
      <c r="F25" s="23"/>
      <c r="G25" s="2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2"/>
      <c r="T25" s="2"/>
    </row>
    <row r="26" spans="1:20" hidden="1" x14ac:dyDescent="0.2">
      <c r="A26" s="25" t="s">
        <v>74</v>
      </c>
      <c r="B26" s="23"/>
      <c r="C26" s="23"/>
      <c r="D26" s="23"/>
      <c r="E26" s="23"/>
      <c r="F26" s="23"/>
      <c r="G26" s="2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2"/>
      <c r="T26" s="2"/>
    </row>
    <row r="27" spans="1:20" hidden="1" x14ac:dyDescent="0.2">
      <c r="A27" s="23" t="s">
        <v>29</v>
      </c>
      <c r="B27" s="23"/>
      <c r="C27" s="23"/>
      <c r="D27" s="23"/>
      <c r="E27" s="23"/>
      <c r="F27" s="23"/>
      <c r="G27" s="2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2"/>
      <c r="T27" s="2"/>
    </row>
    <row r="28" spans="1:20" hidden="1" x14ac:dyDescent="0.2">
      <c r="A28" s="24" t="s">
        <v>73</v>
      </c>
      <c r="B28" s="23" t="e">
        <f>+(B24/B22)-((B23^2)/(3*B22^2))</f>
        <v>#REF!</v>
      </c>
      <c r="C28" s="23"/>
      <c r="D28" s="23"/>
      <c r="E28" s="26" t="s">
        <v>54</v>
      </c>
      <c r="F28" s="26" t="s">
        <v>53</v>
      </c>
      <c r="G28" s="23"/>
      <c r="H28" s="15"/>
      <c r="I28" s="13" t="s">
        <v>54</v>
      </c>
      <c r="J28" s="13" t="s">
        <v>53</v>
      </c>
      <c r="K28" s="3"/>
      <c r="L28" s="5" t="s">
        <v>72</v>
      </c>
      <c r="M28" s="3"/>
      <c r="N28" s="3"/>
      <c r="O28" s="3"/>
      <c r="P28" s="3"/>
      <c r="Q28" s="3"/>
      <c r="R28" s="3"/>
      <c r="S28" s="2"/>
      <c r="T28" s="2"/>
    </row>
    <row r="29" spans="1:20" hidden="1" x14ac:dyDescent="0.2">
      <c r="A29" s="24" t="s">
        <v>71</v>
      </c>
      <c r="B29" s="23" t="e">
        <f>((2*B23^3)/(27*B22^3))-((B23*B24)/(3*B22^2))+(B25/B22)</f>
        <v>#REF!</v>
      </c>
      <c r="C29" s="23"/>
      <c r="D29" s="24" t="s">
        <v>70</v>
      </c>
      <c r="E29" s="23" t="e">
        <f>B38</f>
        <v>#REF!</v>
      </c>
      <c r="F29" s="23"/>
      <c r="G29" s="26" t="s">
        <v>64</v>
      </c>
      <c r="H29" s="4" t="s">
        <v>33</v>
      </c>
      <c r="I29" s="3" t="e">
        <f>E29-((B23)/(3*B22))</f>
        <v>#REF!</v>
      </c>
      <c r="J29" s="3"/>
      <c r="K29" s="3"/>
      <c r="L29" s="3"/>
      <c r="M29" s="3"/>
      <c r="N29" s="3"/>
      <c r="O29" s="3"/>
      <c r="P29" s="3"/>
      <c r="Q29" s="3"/>
      <c r="R29" s="3"/>
      <c r="S29" s="2"/>
      <c r="T29" s="2"/>
    </row>
    <row r="30" spans="1:20" ht="15.75" hidden="1" x14ac:dyDescent="0.3">
      <c r="A30" s="24" t="s">
        <v>69</v>
      </c>
      <c r="B30" s="23" t="e">
        <f>B28/3</f>
        <v>#REF!</v>
      </c>
      <c r="C30" s="23"/>
      <c r="D30" s="24" t="s">
        <v>68</v>
      </c>
      <c r="E30" s="27" t="e">
        <f>-B39</f>
        <v>#REF!</v>
      </c>
      <c r="F30" s="23" t="e">
        <f>SQRT(3)*B40</f>
        <v>#REF!</v>
      </c>
      <c r="G30" s="26" t="s">
        <v>64</v>
      </c>
      <c r="H30" s="4" t="s">
        <v>32</v>
      </c>
      <c r="I30" s="6" t="e">
        <f>E30-((B23)/(3*B22))</f>
        <v>#REF!</v>
      </c>
      <c r="J30" s="3" t="e">
        <f>F30</f>
        <v>#REF!</v>
      </c>
      <c r="K30" s="3"/>
      <c r="L30" s="3" t="s">
        <v>67</v>
      </c>
      <c r="M30" s="3" t="e">
        <f>I30^2-J30^2</f>
        <v>#REF!</v>
      </c>
      <c r="N30" s="3" t="e">
        <f>2*I30*J30</f>
        <v>#REF!</v>
      </c>
      <c r="O30" s="3"/>
      <c r="P30" s="3" t="s">
        <v>66</v>
      </c>
      <c r="Q30" s="3" t="e">
        <f>I30^3-3*I30*J30^2</f>
        <v>#REF!</v>
      </c>
      <c r="R30" s="3" t="e">
        <f>3*I30^2*J30-J30^3</f>
        <v>#REF!</v>
      </c>
      <c r="S30" s="2"/>
      <c r="T30" s="2"/>
    </row>
    <row r="31" spans="1:20" ht="15.75" hidden="1" x14ac:dyDescent="0.3">
      <c r="A31" s="24" t="s">
        <v>26</v>
      </c>
      <c r="B31" s="23" t="e">
        <f>B29/2</f>
        <v>#REF!</v>
      </c>
      <c r="C31" s="23"/>
      <c r="D31" s="24" t="s">
        <v>65</v>
      </c>
      <c r="E31" s="23" t="e">
        <f>-B39</f>
        <v>#REF!</v>
      </c>
      <c r="F31" s="23" t="e">
        <f>-SQRT(3)*B40</f>
        <v>#REF!</v>
      </c>
      <c r="G31" s="26" t="s">
        <v>64</v>
      </c>
      <c r="H31" s="4" t="s">
        <v>31</v>
      </c>
      <c r="I31" s="6" t="e">
        <f>E31-((B23)/(3*B22))</f>
        <v>#REF!</v>
      </c>
      <c r="J31" s="3" t="e">
        <f>F31</f>
        <v>#REF!</v>
      </c>
      <c r="K31" s="3"/>
      <c r="L31" s="3" t="s">
        <v>63</v>
      </c>
      <c r="M31" s="3" t="e">
        <f>I31^2-J31^2</f>
        <v>#REF!</v>
      </c>
      <c r="N31" s="3" t="e">
        <f>2*I31*J31</f>
        <v>#REF!</v>
      </c>
      <c r="O31" s="3"/>
      <c r="P31" s="3" t="s">
        <v>62</v>
      </c>
      <c r="Q31" s="3" t="e">
        <f>I31^3-3*I31*J31^2</f>
        <v>#REF!</v>
      </c>
      <c r="R31" s="3" t="e">
        <f>3*I31^2*J31-J31^3</f>
        <v>#REF!</v>
      </c>
      <c r="S31" s="2"/>
      <c r="T31" s="2"/>
    </row>
    <row r="32" spans="1:20" ht="14.25" hidden="1" x14ac:dyDescent="0.2">
      <c r="A32" s="24" t="s">
        <v>61</v>
      </c>
      <c r="B32" s="23" t="e">
        <f>B30^3</f>
        <v>#REF!</v>
      </c>
      <c r="C32" s="23"/>
      <c r="D32" s="23"/>
      <c r="E32" s="23"/>
      <c r="F32" s="23"/>
      <c r="G32" s="23"/>
      <c r="H32" s="3"/>
      <c r="I32" s="3"/>
      <c r="J32" s="3"/>
      <c r="K32" s="3"/>
      <c r="L32" s="5" t="s">
        <v>60</v>
      </c>
      <c r="M32" s="3"/>
      <c r="N32" s="3"/>
      <c r="O32" s="3"/>
      <c r="P32" s="3"/>
      <c r="Q32" s="3"/>
      <c r="R32" s="3"/>
      <c r="S32" s="2"/>
      <c r="T32" s="2"/>
    </row>
    <row r="33" spans="1:20" ht="15" hidden="1" x14ac:dyDescent="0.25">
      <c r="A33" s="24" t="s">
        <v>59</v>
      </c>
      <c r="B33" s="23" t="e">
        <f>B31^2</f>
        <v>#REF!</v>
      </c>
      <c r="C33" s="23"/>
      <c r="D33" s="25" t="s">
        <v>58</v>
      </c>
      <c r="E33" s="28"/>
      <c r="F33" s="28"/>
      <c r="G33" s="28"/>
      <c r="H33" s="14"/>
      <c r="I33" s="14"/>
      <c r="J33" s="14"/>
      <c r="K33" s="3"/>
      <c r="L33" s="12" t="s">
        <v>57</v>
      </c>
      <c r="M33" s="5" t="e">
        <f>B22*I29^3+B23*I29^2+B24*I29+B25</f>
        <v>#REF!</v>
      </c>
      <c r="N33" s="3"/>
      <c r="O33" s="3"/>
      <c r="P33" s="3"/>
      <c r="Q33" s="3"/>
      <c r="R33" s="3"/>
      <c r="S33" s="2"/>
      <c r="T33" s="2"/>
    </row>
    <row r="34" spans="1:20" ht="15.75" hidden="1" x14ac:dyDescent="0.3">
      <c r="A34" s="24" t="s">
        <v>56</v>
      </c>
      <c r="B34" s="23" t="e">
        <f>B32+B33</f>
        <v>#REF!</v>
      </c>
      <c r="C34" s="23"/>
      <c r="D34" s="23" t="s">
        <v>55</v>
      </c>
      <c r="E34" s="26" t="s">
        <v>54</v>
      </c>
      <c r="F34" s="26" t="s">
        <v>53</v>
      </c>
      <c r="G34" s="23"/>
      <c r="H34" s="3" t="s">
        <v>14</v>
      </c>
      <c r="I34" s="13" t="s">
        <v>54</v>
      </c>
      <c r="J34" s="13" t="s">
        <v>53</v>
      </c>
      <c r="K34" s="3"/>
      <c r="L34" s="3" t="s">
        <v>52</v>
      </c>
      <c r="M34" s="3" t="e">
        <f>B22*Q30</f>
        <v>#REF!</v>
      </c>
      <c r="N34" s="3" t="e">
        <f>B22*R30</f>
        <v>#REF!</v>
      </c>
      <c r="O34" s="3"/>
      <c r="P34" s="3" t="s">
        <v>51</v>
      </c>
      <c r="Q34" s="3" t="e">
        <f>B22*Q31</f>
        <v>#REF!</v>
      </c>
      <c r="R34" s="3" t="e">
        <f>B22*R31</f>
        <v>#REF!</v>
      </c>
      <c r="S34" s="2"/>
      <c r="T34" s="2"/>
    </row>
    <row r="35" spans="1:20" ht="15.75" hidden="1" x14ac:dyDescent="0.3">
      <c r="A35" s="24" t="s">
        <v>50</v>
      </c>
      <c r="B35" s="23" t="e">
        <f>SQRT(B34)</f>
        <v>#REF!</v>
      </c>
      <c r="C35" s="23"/>
      <c r="D35" s="24" t="s">
        <v>49</v>
      </c>
      <c r="E35" s="26" t="e">
        <f>IF(I29&gt;0,"+","-")</f>
        <v>#REF!</v>
      </c>
      <c r="F35" s="26"/>
      <c r="G35" s="23"/>
      <c r="H35" s="4" t="s">
        <v>49</v>
      </c>
      <c r="I35" s="3" t="e">
        <f>FIXED(ABS(I29),C93,TRUE)</f>
        <v>#REF!</v>
      </c>
      <c r="J35" s="3"/>
      <c r="K35" s="3"/>
      <c r="L35" s="3" t="s">
        <v>48</v>
      </c>
      <c r="M35" s="3" t="e">
        <f>B23*M30</f>
        <v>#REF!</v>
      </c>
      <c r="N35" s="3" t="e">
        <f>B23*N30</f>
        <v>#REF!</v>
      </c>
      <c r="O35" s="3"/>
      <c r="P35" s="3" t="s">
        <v>47</v>
      </c>
      <c r="Q35" s="3" t="e">
        <f>B23*M31</f>
        <v>#REF!</v>
      </c>
      <c r="R35" s="3" t="e">
        <f>B23*N31</f>
        <v>#REF!</v>
      </c>
      <c r="S35" s="2"/>
      <c r="T35" s="2"/>
    </row>
    <row r="36" spans="1:20" ht="15.75" hidden="1" x14ac:dyDescent="0.3">
      <c r="A36" s="24" t="s">
        <v>46</v>
      </c>
      <c r="B36" s="23" t="e">
        <f>(-B31+B35)^(1/3)</f>
        <v>#REF!</v>
      </c>
      <c r="C36" s="23"/>
      <c r="D36" s="24" t="s">
        <v>45</v>
      </c>
      <c r="E36" s="26" t="e">
        <f>IF(I30&gt;0,"+","-")</f>
        <v>#REF!</v>
      </c>
      <c r="F36" s="26" t="e">
        <f>IF(J30&gt;0,"+","-")</f>
        <v>#REF!</v>
      </c>
      <c r="G36" s="23"/>
      <c r="H36" s="4" t="s">
        <v>45</v>
      </c>
      <c r="I36" s="3" t="e">
        <f>FIXED(ABS(I30),C93,TRUE)</f>
        <v>#REF!</v>
      </c>
      <c r="J36" s="3" t="e">
        <f>FIXED(ABS(J30),C93,TRUE)</f>
        <v>#REF!</v>
      </c>
      <c r="K36" s="3"/>
      <c r="L36" s="3" t="s">
        <v>44</v>
      </c>
      <c r="M36" s="3" t="e">
        <f>B24*I30</f>
        <v>#REF!</v>
      </c>
      <c r="N36" s="3" t="e">
        <f>B24*J30</f>
        <v>#REF!</v>
      </c>
      <c r="O36" s="3"/>
      <c r="P36" s="3" t="s">
        <v>43</v>
      </c>
      <c r="Q36" s="3" t="e">
        <f>B24*I31</f>
        <v>#REF!</v>
      </c>
      <c r="R36" s="3" t="e">
        <f>B24*J31</f>
        <v>#REF!</v>
      </c>
      <c r="S36" s="2"/>
      <c r="T36" s="2"/>
    </row>
    <row r="37" spans="1:20" hidden="1" x14ac:dyDescent="0.2">
      <c r="A37" s="24" t="s">
        <v>42</v>
      </c>
      <c r="B37" s="23" t="e">
        <f>(-B31-B35)^(1/3)</f>
        <v>#REF!</v>
      </c>
      <c r="C37" s="23"/>
      <c r="D37" s="24" t="s">
        <v>41</v>
      </c>
      <c r="E37" s="26" t="e">
        <f>IF(I31&gt;0,"+","-")</f>
        <v>#REF!</v>
      </c>
      <c r="F37" s="26" t="e">
        <f>IF(J31&gt;0,"+","-")</f>
        <v>#REF!</v>
      </c>
      <c r="G37" s="23"/>
      <c r="H37" s="4" t="s">
        <v>41</v>
      </c>
      <c r="I37" s="3" t="e">
        <f>FIXED(ABS(I31),C93,TRUE)</f>
        <v>#REF!</v>
      </c>
      <c r="J37" s="3" t="e">
        <f>FIXED(ABS(J31),C93,TRUE)</f>
        <v>#REF!</v>
      </c>
      <c r="K37" s="3"/>
      <c r="L37" s="3" t="s">
        <v>40</v>
      </c>
      <c r="M37" s="3">
        <f>B25</f>
        <v>8.2000000000000003E-2</v>
      </c>
      <c r="N37" s="3"/>
      <c r="O37" s="3"/>
      <c r="P37" s="3" t="s">
        <v>40</v>
      </c>
      <c r="Q37" s="3">
        <f>B25</f>
        <v>8.2000000000000003E-2</v>
      </c>
      <c r="R37" s="3"/>
      <c r="S37" s="2"/>
      <c r="T37" s="2"/>
    </row>
    <row r="38" spans="1:20" ht="14.25" hidden="1" x14ac:dyDescent="0.25">
      <c r="A38" s="24" t="s">
        <v>39</v>
      </c>
      <c r="B38" s="23" t="e">
        <f>B36+B37</f>
        <v>#REF!</v>
      </c>
      <c r="C38" s="23"/>
      <c r="D38" s="23"/>
      <c r="E38" s="23"/>
      <c r="F38" s="23"/>
      <c r="G38" s="23"/>
      <c r="H38" s="3"/>
      <c r="I38" s="3"/>
      <c r="J38" s="3"/>
      <c r="K38" s="3"/>
      <c r="L38" s="12" t="s">
        <v>38</v>
      </c>
      <c r="M38" s="5" t="e">
        <f>SUM(M34:M37)</f>
        <v>#REF!</v>
      </c>
      <c r="N38" s="5" t="e">
        <f>SUM(N34:N37)</f>
        <v>#REF!</v>
      </c>
      <c r="O38" s="3"/>
      <c r="P38" s="12" t="s">
        <v>37</v>
      </c>
      <c r="Q38" s="5" t="e">
        <f>SUM(Q34:Q37)</f>
        <v>#REF!</v>
      </c>
      <c r="R38" s="5" t="e">
        <f>SUM(R34:R37)</f>
        <v>#REF!</v>
      </c>
      <c r="S38" s="2"/>
      <c r="T38" s="2"/>
    </row>
    <row r="39" spans="1:20" hidden="1" x14ac:dyDescent="0.2">
      <c r="A39" s="24" t="s">
        <v>36</v>
      </c>
      <c r="B39" s="23" t="e">
        <f>0.5*B38</f>
        <v>#REF!</v>
      </c>
      <c r="C39" s="23"/>
      <c r="D39" s="23"/>
      <c r="E39" s="23"/>
      <c r="F39" s="21" t="s">
        <v>35</v>
      </c>
      <c r="G39" s="2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2"/>
      <c r="T39" s="2"/>
    </row>
    <row r="40" spans="1:20" hidden="1" x14ac:dyDescent="0.2">
      <c r="A40" s="24" t="s">
        <v>34</v>
      </c>
      <c r="B40" s="23" t="e">
        <f>0.5*(B36-B37)</f>
        <v>#REF!</v>
      </c>
      <c r="C40" s="23"/>
      <c r="D40" s="23"/>
      <c r="E40" s="23"/>
      <c r="F40" s="23" t="s">
        <v>33</v>
      </c>
      <c r="G40" s="23" t="e">
        <f>E35&amp;I35</f>
        <v>#REF!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2"/>
      <c r="T40" s="2"/>
    </row>
    <row r="41" spans="1:20" hidden="1" x14ac:dyDescent="0.2">
      <c r="A41" s="23"/>
      <c r="B41" s="23"/>
      <c r="C41" s="23"/>
      <c r="D41" s="23"/>
      <c r="E41" s="23"/>
      <c r="F41" s="23" t="s">
        <v>32</v>
      </c>
      <c r="G41" s="23" t="e">
        <f>E36&amp;I36&amp;F36&amp;J36&amp;"j"</f>
        <v>#REF!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2"/>
      <c r="T41" s="2"/>
    </row>
    <row r="42" spans="1:20" hidden="1" x14ac:dyDescent="0.2">
      <c r="A42" s="29"/>
      <c r="B42" s="29"/>
      <c r="C42" s="29"/>
      <c r="D42" s="29"/>
      <c r="E42" s="29"/>
      <c r="F42" s="29" t="s">
        <v>31</v>
      </c>
      <c r="G42" s="29" t="e">
        <f>E37&amp;I37&amp;F37&amp;J37&amp;"j"</f>
        <v>#REF!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2"/>
      <c r="T42" s="2"/>
    </row>
    <row r="43" spans="1:20" ht="13.5" hidden="1" thickBot="1" x14ac:dyDescent="0.25">
      <c r="A43" s="30"/>
      <c r="B43" s="30"/>
      <c r="C43" s="30"/>
      <c r="D43" s="30"/>
      <c r="E43" s="30"/>
      <c r="F43" s="30"/>
      <c r="G43" s="3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2"/>
      <c r="T43" s="2"/>
    </row>
    <row r="44" spans="1:20" hidden="1" x14ac:dyDescent="0.2">
      <c r="A44" s="31" t="s">
        <v>30</v>
      </c>
      <c r="B44" s="32"/>
      <c r="C44" s="32"/>
      <c r="D44" s="32"/>
      <c r="E44" s="32"/>
      <c r="F44" s="32"/>
      <c r="G44" s="32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2"/>
      <c r="T44" s="2"/>
    </row>
    <row r="45" spans="1:20" ht="15.75" hidden="1" x14ac:dyDescent="0.3">
      <c r="A45" s="23" t="s">
        <v>29</v>
      </c>
      <c r="B45" s="23"/>
      <c r="C45" s="23"/>
      <c r="D45" s="24" t="s">
        <v>28</v>
      </c>
      <c r="E45" s="23" t="e">
        <f>2*SQRT(B47)*COS(B52)</f>
        <v>#REF!</v>
      </c>
      <c r="F45" s="24" t="s">
        <v>2</v>
      </c>
      <c r="G45" s="23" t="e">
        <f>E45-(B23)/(3*B22)</f>
        <v>#REF!</v>
      </c>
      <c r="H45" s="3"/>
      <c r="I45" s="3"/>
      <c r="J45" s="3"/>
      <c r="K45" s="3"/>
      <c r="L45" s="5" t="s">
        <v>27</v>
      </c>
      <c r="M45" s="3"/>
      <c r="N45" s="3"/>
      <c r="O45" s="3"/>
      <c r="P45" s="3"/>
      <c r="Q45" s="3"/>
      <c r="R45" s="3"/>
      <c r="S45" s="2"/>
      <c r="T45" s="2"/>
    </row>
    <row r="46" spans="1:20" ht="15.75" hidden="1" x14ac:dyDescent="0.3">
      <c r="A46" s="23" t="s">
        <v>26</v>
      </c>
      <c r="B46" s="23" t="e">
        <f>B31</f>
        <v>#REF!</v>
      </c>
      <c r="C46" s="23"/>
      <c r="D46" s="24" t="s">
        <v>25</v>
      </c>
      <c r="E46" s="23" t="e">
        <f>-2*SQRT(B47)*COS(B53)</f>
        <v>#REF!</v>
      </c>
      <c r="F46" s="24" t="s">
        <v>1</v>
      </c>
      <c r="G46" s="33" t="e">
        <f>E46-(B23)/(3*B22)</f>
        <v>#REF!</v>
      </c>
      <c r="H46" s="3"/>
      <c r="I46" s="3"/>
      <c r="J46" s="3"/>
      <c r="K46" s="3"/>
      <c r="L46" s="3" t="s">
        <v>24</v>
      </c>
      <c r="M46" s="8" t="e">
        <f>B22*G45^3+B23*G45^2+B24*G45+B25</f>
        <v>#REF!</v>
      </c>
      <c r="N46" s="3"/>
      <c r="O46" s="3"/>
      <c r="P46" s="3"/>
      <c r="Q46" s="3"/>
      <c r="R46" s="3"/>
      <c r="S46" s="2"/>
      <c r="T46" s="2"/>
    </row>
    <row r="47" spans="1:20" ht="15.75" hidden="1" x14ac:dyDescent="0.3">
      <c r="A47" s="34" t="s">
        <v>23</v>
      </c>
      <c r="B47" s="23" t="e">
        <f>ABS(B28)/3</f>
        <v>#REF!</v>
      </c>
      <c r="C47" s="23"/>
      <c r="D47" s="24" t="s">
        <v>22</v>
      </c>
      <c r="E47" s="23" t="e">
        <f>-2*SQRT(B47)*COS(B54)</f>
        <v>#REF!</v>
      </c>
      <c r="F47" s="24" t="s">
        <v>0</v>
      </c>
      <c r="G47" s="23" t="e">
        <f>E47-(B23)/(3*B22)</f>
        <v>#REF!</v>
      </c>
      <c r="H47" s="3"/>
      <c r="I47" s="3"/>
      <c r="J47" s="3"/>
      <c r="K47" s="3"/>
      <c r="L47" s="3" t="s">
        <v>21</v>
      </c>
      <c r="M47" s="8" t="e">
        <f>B22*G46^3+B23*G46^2+B24*G46+B25</f>
        <v>#REF!</v>
      </c>
      <c r="N47" s="3"/>
      <c r="O47" s="3"/>
      <c r="P47" s="3"/>
      <c r="Q47" s="3"/>
      <c r="R47" s="3"/>
      <c r="S47" s="2"/>
      <c r="T47" s="2"/>
    </row>
    <row r="48" spans="1:20" ht="15.75" hidden="1" x14ac:dyDescent="0.3">
      <c r="A48" s="34" t="s">
        <v>20</v>
      </c>
      <c r="B48" s="23" t="e">
        <f>B47^3</f>
        <v>#REF!</v>
      </c>
      <c r="C48" s="23"/>
      <c r="D48" s="23"/>
      <c r="E48" s="23"/>
      <c r="F48" s="23"/>
      <c r="G48" s="23"/>
      <c r="H48" s="3"/>
      <c r="I48" s="3"/>
      <c r="J48" s="3"/>
      <c r="K48" s="3"/>
      <c r="L48" s="3" t="s">
        <v>19</v>
      </c>
      <c r="M48" s="8" t="e">
        <f>B22*G47^3+B23*G47^2+B24*G47+B25</f>
        <v>#REF!</v>
      </c>
      <c r="N48" s="3"/>
      <c r="O48" s="3"/>
      <c r="P48" s="3"/>
      <c r="Q48" s="3"/>
      <c r="R48" s="3"/>
      <c r="S48" s="2"/>
      <c r="T48" s="2"/>
    </row>
    <row r="49" spans="1:20" ht="14.25" hidden="1" x14ac:dyDescent="0.2">
      <c r="A49" s="23" t="s">
        <v>18</v>
      </c>
      <c r="B49" s="23" t="e">
        <f>SQRT(B48)</f>
        <v>#REF!</v>
      </c>
      <c r="C49" s="23"/>
      <c r="D49" s="25" t="s">
        <v>17</v>
      </c>
      <c r="E49" s="25"/>
      <c r="F49" s="25"/>
      <c r="G49" s="25"/>
      <c r="H49" s="7"/>
      <c r="I49" s="7"/>
      <c r="J49" s="7"/>
      <c r="K49" s="3"/>
      <c r="L49" s="3"/>
      <c r="M49" s="3"/>
      <c r="N49" s="3"/>
      <c r="O49" s="3"/>
      <c r="P49" s="3"/>
      <c r="Q49" s="3"/>
      <c r="R49" s="3"/>
      <c r="S49" s="2"/>
      <c r="T49" s="2"/>
    </row>
    <row r="50" spans="1:20" hidden="1" x14ac:dyDescent="0.2">
      <c r="A50" s="35" t="s">
        <v>16</v>
      </c>
      <c r="B50" s="36" t="e">
        <f>ACOS(-B46/B49)</f>
        <v>#REF!</v>
      </c>
      <c r="C50" s="23"/>
      <c r="D50" s="23" t="s">
        <v>15</v>
      </c>
      <c r="E50" s="23"/>
      <c r="F50" s="23"/>
      <c r="G50" s="23" t="s">
        <v>14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2"/>
      <c r="T50" s="2"/>
    </row>
    <row r="51" spans="1:20" ht="15.75" hidden="1" x14ac:dyDescent="0.3">
      <c r="A51" s="23" t="s">
        <v>13</v>
      </c>
      <c r="B51" s="23">
        <f>RADIANS(60)</f>
        <v>1.0471975511965976</v>
      </c>
      <c r="C51" s="23"/>
      <c r="D51" s="24" t="s">
        <v>12</v>
      </c>
      <c r="E51" s="23" t="e">
        <f>IF(G45&gt;0,"+","-")</f>
        <v>#REF!</v>
      </c>
      <c r="F51" s="23"/>
      <c r="G51" s="24" t="s">
        <v>11</v>
      </c>
      <c r="H51" s="3" t="e">
        <f>FIXED(ABS(G45),$C$93,TRUE)</f>
        <v>#REF!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2"/>
      <c r="T51" s="2"/>
    </row>
    <row r="52" spans="1:20" ht="15.75" hidden="1" x14ac:dyDescent="0.3">
      <c r="A52" s="37" t="s">
        <v>10</v>
      </c>
      <c r="B52" s="23" t="e">
        <f>B50/3</f>
        <v>#REF!</v>
      </c>
      <c r="C52" s="23"/>
      <c r="D52" s="24" t="s">
        <v>9</v>
      </c>
      <c r="E52" s="23" t="e">
        <f>IF(G46&gt;0,"+","-")</f>
        <v>#REF!</v>
      </c>
      <c r="F52" s="23"/>
      <c r="G52" s="24" t="s">
        <v>8</v>
      </c>
      <c r="H52" s="3" t="e">
        <f>FIXED(ABS(G46),$C$93,TRUE)</f>
        <v>#REF!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2"/>
      <c r="T52" s="2"/>
    </row>
    <row r="53" spans="1:20" ht="15.75" hidden="1" x14ac:dyDescent="0.3">
      <c r="A53" s="35" t="s">
        <v>7</v>
      </c>
      <c r="B53" s="34" t="e">
        <f>(B50/3)-B51</f>
        <v>#REF!</v>
      </c>
      <c r="C53" s="23"/>
      <c r="D53" s="24" t="s">
        <v>6</v>
      </c>
      <c r="E53" s="23" t="e">
        <f>IF(G47&gt;0,"+","-")</f>
        <v>#REF!</v>
      </c>
      <c r="F53" s="23"/>
      <c r="G53" s="24" t="s">
        <v>5</v>
      </c>
      <c r="H53" s="3" t="e">
        <f>FIXED(ABS(G47),$C$93,TRUE)</f>
        <v>#REF!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2"/>
      <c r="T53" s="2"/>
    </row>
    <row r="54" spans="1:20" ht="14.25" hidden="1" x14ac:dyDescent="0.2">
      <c r="A54" s="35" t="s">
        <v>4</v>
      </c>
      <c r="B54" s="34" t="e">
        <f>(B50/3)+B51</f>
        <v>#REF!</v>
      </c>
      <c r="C54" s="23"/>
      <c r="D54" s="23"/>
      <c r="E54" s="23"/>
      <c r="F54" s="23"/>
      <c r="G54" s="2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2"/>
      <c r="T54" s="2"/>
    </row>
    <row r="55" spans="1:20" hidden="1" x14ac:dyDescent="0.2">
      <c r="A55" s="23"/>
      <c r="B55" s="23"/>
      <c r="C55" s="23"/>
      <c r="D55" s="21" t="s">
        <v>3</v>
      </c>
      <c r="E55" s="23"/>
      <c r="F55" s="23"/>
      <c r="G55" s="2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2"/>
      <c r="T55" s="2"/>
    </row>
    <row r="56" spans="1:20" ht="15.75" hidden="1" x14ac:dyDescent="0.3">
      <c r="A56" s="23"/>
      <c r="B56" s="23"/>
      <c r="C56" s="23"/>
      <c r="D56" s="24" t="s">
        <v>2</v>
      </c>
      <c r="E56" s="24" t="e">
        <f>E51&amp;H51</f>
        <v>#REF!</v>
      </c>
      <c r="F56" s="23"/>
      <c r="G56" s="2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2"/>
      <c r="T56" s="2"/>
    </row>
    <row r="57" spans="1:20" ht="15.75" hidden="1" x14ac:dyDescent="0.3">
      <c r="A57" s="23"/>
      <c r="B57" s="23"/>
      <c r="C57" s="23"/>
      <c r="D57" s="24" t="s">
        <v>1</v>
      </c>
      <c r="E57" s="24" t="e">
        <f>E52&amp;H52</f>
        <v>#REF!</v>
      </c>
      <c r="F57" s="23"/>
      <c r="G57" s="2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2"/>
      <c r="T57" s="2"/>
    </row>
    <row r="58" spans="1:20" ht="15.75" hidden="1" x14ac:dyDescent="0.3">
      <c r="A58" s="23"/>
      <c r="B58" s="23"/>
      <c r="C58" s="23"/>
      <c r="D58" s="24" t="s">
        <v>0</v>
      </c>
      <c r="E58" s="24" t="e">
        <f>E53&amp;H53</f>
        <v>#REF!</v>
      </c>
      <c r="F58" s="23"/>
      <c r="G58" s="2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2"/>
      <c r="T58" s="2"/>
    </row>
    <row r="59" spans="1:20" hidden="1" x14ac:dyDescent="0.2"/>
    <row r="60" spans="1:20" hidden="1" x14ac:dyDescent="0.2">
      <c r="A60" s="18"/>
      <c r="B60" s="18"/>
      <c r="C60" s="18"/>
      <c r="D60" s="18"/>
      <c r="E60" s="18"/>
      <c r="F60" s="18"/>
      <c r="G60" s="18"/>
    </row>
    <row r="61" spans="1:20" hidden="1" x14ac:dyDescent="0.2">
      <c r="A61" s="18"/>
      <c r="B61" s="18"/>
      <c r="C61" s="18"/>
      <c r="D61" s="18"/>
      <c r="E61" s="18"/>
      <c r="F61" s="18"/>
      <c r="G61" s="18"/>
    </row>
    <row r="62" spans="1:20" hidden="1" x14ac:dyDescent="0.2">
      <c r="A62" s="18"/>
      <c r="B62" s="18"/>
      <c r="C62" s="18"/>
      <c r="D62" s="18"/>
      <c r="E62" s="18"/>
      <c r="F62" s="18"/>
      <c r="G62" s="18"/>
    </row>
    <row r="63" spans="1:20" hidden="1" x14ac:dyDescent="0.2">
      <c r="A63" s="18"/>
      <c r="B63" s="18"/>
      <c r="C63" s="18"/>
      <c r="D63" s="18"/>
      <c r="E63" s="18"/>
      <c r="F63" s="18"/>
      <c r="G63" s="18"/>
    </row>
    <row r="64" spans="1:20" hidden="1" x14ac:dyDescent="0.2">
      <c r="A64" s="18"/>
      <c r="B64" s="18"/>
      <c r="C64" s="18"/>
      <c r="D64" s="18"/>
      <c r="E64" s="18"/>
      <c r="F64" s="18"/>
      <c r="G64" s="18"/>
    </row>
    <row r="65" spans="1:7" hidden="1" x14ac:dyDescent="0.2">
      <c r="A65" s="18"/>
      <c r="B65" s="18"/>
      <c r="C65" s="18"/>
      <c r="D65" s="18"/>
      <c r="E65" s="18"/>
      <c r="F65" s="18"/>
      <c r="G65" s="18"/>
    </row>
    <row r="66" spans="1:7" hidden="1" x14ac:dyDescent="0.2">
      <c r="A66" s="18"/>
      <c r="B66" s="18"/>
      <c r="C66" s="18"/>
      <c r="D66" s="18"/>
      <c r="E66" s="18"/>
      <c r="F66" s="18"/>
      <c r="G66" s="18"/>
    </row>
    <row r="67" spans="1:7" hidden="1" x14ac:dyDescent="0.2">
      <c r="A67" s="18"/>
      <c r="B67" s="18"/>
      <c r="C67" s="18"/>
      <c r="D67" s="18"/>
      <c r="E67" s="18"/>
      <c r="F67" s="18"/>
      <c r="G67" s="18"/>
    </row>
    <row r="68" spans="1:7" hidden="1" x14ac:dyDescent="0.2">
      <c r="A68" s="18"/>
      <c r="B68" s="18"/>
      <c r="C68" s="18"/>
      <c r="D68" s="18"/>
      <c r="E68" s="18"/>
      <c r="F68" s="18"/>
      <c r="G68" s="18"/>
    </row>
    <row r="69" spans="1:7" hidden="1" x14ac:dyDescent="0.2">
      <c r="A69" s="18"/>
      <c r="B69" s="18"/>
      <c r="C69" s="18"/>
      <c r="D69" s="18"/>
      <c r="E69" s="18"/>
      <c r="F69" s="18"/>
      <c r="G69" s="18"/>
    </row>
    <row r="70" spans="1:7" hidden="1" x14ac:dyDescent="0.2">
      <c r="A70" s="18"/>
      <c r="B70" s="18"/>
      <c r="C70" s="18"/>
      <c r="D70" s="18"/>
      <c r="E70" s="18"/>
      <c r="F70" s="18"/>
      <c r="G70" s="18"/>
    </row>
    <row r="71" spans="1:7" hidden="1" x14ac:dyDescent="0.2">
      <c r="A71" s="18"/>
      <c r="B71" s="18"/>
      <c r="C71" s="18"/>
      <c r="D71" s="18"/>
      <c r="E71" s="18"/>
      <c r="F71" s="18"/>
      <c r="G71" s="18"/>
    </row>
    <row r="72" spans="1:7" hidden="1" x14ac:dyDescent="0.2">
      <c r="A72" s="18"/>
      <c r="B72" s="18"/>
      <c r="C72" s="18"/>
      <c r="D72" s="18"/>
      <c r="E72" s="18"/>
      <c r="F72" s="18"/>
      <c r="G72" s="18"/>
    </row>
    <row r="73" spans="1:7" hidden="1" x14ac:dyDescent="0.2">
      <c r="A73" s="18"/>
      <c r="B73" s="18"/>
      <c r="C73" s="18"/>
      <c r="D73" s="18"/>
      <c r="E73" s="18"/>
      <c r="F73" s="18"/>
      <c r="G73" s="18"/>
    </row>
    <row r="74" spans="1:7" hidden="1" x14ac:dyDescent="0.2">
      <c r="A74" s="18"/>
      <c r="B74" s="18"/>
      <c r="C74" s="18"/>
      <c r="D74" s="18"/>
      <c r="E74" s="18"/>
      <c r="F74" s="18"/>
      <c r="G74" s="18"/>
    </row>
    <row r="75" spans="1:7" hidden="1" x14ac:dyDescent="0.2">
      <c r="A75" s="18"/>
      <c r="B75" s="18"/>
      <c r="C75" s="18"/>
      <c r="D75" s="18"/>
      <c r="E75" s="18"/>
      <c r="F75" s="18"/>
      <c r="G75" s="18"/>
    </row>
    <row r="76" spans="1:7" hidden="1" x14ac:dyDescent="0.2">
      <c r="A76" s="18"/>
      <c r="B76" s="18"/>
      <c r="C76" s="18"/>
      <c r="D76" s="18"/>
      <c r="E76" s="18"/>
      <c r="F76" s="18"/>
      <c r="G76" s="18"/>
    </row>
    <row r="77" spans="1:7" hidden="1" x14ac:dyDescent="0.2">
      <c r="A77" s="18"/>
      <c r="B77" s="18"/>
      <c r="C77" s="18"/>
      <c r="D77" s="18"/>
      <c r="E77" s="18"/>
      <c r="F77" s="18"/>
      <c r="G77" s="18"/>
    </row>
    <row r="78" spans="1:7" hidden="1" x14ac:dyDescent="0.2">
      <c r="A78" s="18"/>
      <c r="B78" s="18"/>
      <c r="C78" s="18"/>
      <c r="D78" s="18"/>
      <c r="E78" s="18"/>
      <c r="F78" s="18"/>
      <c r="G78" s="18"/>
    </row>
    <row r="79" spans="1:7" hidden="1" x14ac:dyDescent="0.2">
      <c r="A79" s="18"/>
      <c r="B79" s="18"/>
      <c r="C79" s="18"/>
      <c r="D79" s="18"/>
      <c r="E79" s="18"/>
      <c r="F79" s="18"/>
      <c r="G79" s="18"/>
    </row>
    <row r="80" spans="1:7" hidden="1" x14ac:dyDescent="0.2">
      <c r="A80" s="18"/>
      <c r="B80" s="18"/>
      <c r="C80" s="18"/>
      <c r="D80" s="18"/>
      <c r="E80" s="18"/>
      <c r="F80" s="18"/>
      <c r="G80" s="18"/>
    </row>
    <row r="81" spans="1:8" hidden="1" x14ac:dyDescent="0.2">
      <c r="A81" s="18"/>
      <c r="B81" s="18"/>
      <c r="C81" s="18"/>
      <c r="D81" s="18"/>
      <c r="E81" s="18"/>
      <c r="F81" s="18"/>
      <c r="G81" s="18"/>
    </row>
    <row r="82" spans="1:8" hidden="1" x14ac:dyDescent="0.2">
      <c r="A82" s="18"/>
      <c r="B82" s="18"/>
      <c r="C82" s="18"/>
      <c r="D82" s="18"/>
      <c r="E82" s="18"/>
      <c r="F82" s="18"/>
      <c r="G82" s="18"/>
    </row>
    <row r="83" spans="1:8" hidden="1" x14ac:dyDescent="0.2">
      <c r="A83" s="18"/>
      <c r="B83" s="18"/>
      <c r="C83" s="18"/>
      <c r="D83" s="18"/>
      <c r="E83" s="18"/>
      <c r="F83" s="18"/>
      <c r="G83" s="18"/>
    </row>
    <row r="84" spans="1:8" hidden="1" x14ac:dyDescent="0.2">
      <c r="A84" s="18"/>
      <c r="B84" s="18"/>
      <c r="C84" s="18"/>
      <c r="D84" s="18"/>
      <c r="E84" s="18"/>
      <c r="F84" s="18"/>
      <c r="G84" s="18"/>
    </row>
    <row r="85" spans="1:8" x14ac:dyDescent="0.2">
      <c r="A85" s="18"/>
      <c r="B85" s="18"/>
      <c r="C85" s="18"/>
      <c r="D85" s="18"/>
      <c r="E85" s="18"/>
      <c r="F85" s="18"/>
      <c r="G85" s="18"/>
    </row>
    <row r="86" spans="1:8" ht="18" x14ac:dyDescent="0.25">
      <c r="A86" s="78"/>
      <c r="B86" s="78"/>
      <c r="C86" s="78"/>
      <c r="D86" s="78"/>
      <c r="E86" s="78"/>
      <c r="F86" s="78"/>
      <c r="G86" s="78"/>
    </row>
    <row r="87" spans="1:8" x14ac:dyDescent="0.2">
      <c r="A87" s="79" t="s">
        <v>121</v>
      </c>
      <c r="B87" s="79"/>
      <c r="C87" s="90">
        <v>1280</v>
      </c>
      <c r="D87" s="79"/>
      <c r="E87" s="80"/>
      <c r="F87" s="80"/>
      <c r="G87" s="80"/>
      <c r="H87" s="19"/>
    </row>
    <row r="88" spans="1:8" x14ac:dyDescent="0.2">
      <c r="A88" s="75" t="s">
        <v>81</v>
      </c>
      <c r="B88" s="76"/>
      <c r="C88" s="91">
        <v>658</v>
      </c>
      <c r="D88" s="80"/>
      <c r="E88" s="80"/>
      <c r="F88" s="80"/>
      <c r="G88" s="77"/>
    </row>
    <row r="89" spans="1:8" x14ac:dyDescent="0.2">
      <c r="A89" s="93" t="s">
        <v>82</v>
      </c>
      <c r="B89" s="93"/>
      <c r="C89" s="55">
        <f>Mezclado!$G$7</f>
        <v>118.56060606060606</v>
      </c>
      <c r="D89" s="77"/>
      <c r="E89" s="77"/>
      <c r="F89" s="77"/>
      <c r="G89" s="77"/>
    </row>
    <row r="90" spans="1:8" ht="15" x14ac:dyDescent="0.25">
      <c r="A90" s="93" t="s">
        <v>103</v>
      </c>
      <c r="B90" s="93"/>
      <c r="C90" s="55">
        <f>Mezclado!$A$21</f>
        <v>4.1460939124544227</v>
      </c>
      <c r="D90" s="77"/>
      <c r="E90" s="77"/>
      <c r="F90" s="77"/>
      <c r="G90" s="77"/>
    </row>
    <row r="91" spans="1:8" ht="14.25" x14ac:dyDescent="0.25">
      <c r="A91" s="93" t="s">
        <v>104</v>
      </c>
      <c r="B91" s="93"/>
      <c r="C91" s="55">
        <f>Mezclado!$B$21</f>
        <v>5.8285251367905133E-2</v>
      </c>
      <c r="D91" s="77"/>
      <c r="E91" s="77"/>
      <c r="F91" s="77"/>
      <c r="G91" s="77"/>
    </row>
    <row r="92" spans="1:8" x14ac:dyDescent="0.2">
      <c r="A92" s="75" t="s">
        <v>85</v>
      </c>
      <c r="B92" s="76"/>
      <c r="C92" s="53">
        <v>8.2000000000000003E-2</v>
      </c>
      <c r="D92" s="77"/>
      <c r="E92" s="77"/>
      <c r="F92" s="77"/>
      <c r="G92" s="77"/>
    </row>
    <row r="93" spans="1:8" x14ac:dyDescent="0.2">
      <c r="A93" s="76"/>
      <c r="B93" s="76"/>
      <c r="C93" s="76"/>
      <c r="D93" s="80"/>
      <c r="E93" s="77"/>
      <c r="F93" s="80"/>
      <c r="G93" s="80"/>
    </row>
    <row r="94" spans="1:8" x14ac:dyDescent="0.2">
      <c r="A94" s="94" t="s">
        <v>116</v>
      </c>
      <c r="B94" s="92">
        <f>(C89*C88*C92)/(C87)</f>
        <v>4.9977000473484852</v>
      </c>
      <c r="C94" s="94"/>
      <c r="D94" s="77"/>
      <c r="E94" s="77"/>
      <c r="F94" s="77"/>
      <c r="G94" s="77"/>
    </row>
    <row r="95" spans="1:8" x14ac:dyDescent="0.2">
      <c r="A95" s="94" t="s">
        <v>119</v>
      </c>
      <c r="B95" s="92">
        <f>((C89*C92*C88)/(C87-C89*C91))-((C90*C89^2))/(C87^2)</f>
        <v>4.9892562560897833</v>
      </c>
      <c r="C95" s="95"/>
      <c r="D95" s="82"/>
      <c r="E95" s="77"/>
      <c r="F95" s="77"/>
      <c r="G95" s="77"/>
    </row>
    <row r="96" spans="1:8" ht="15" x14ac:dyDescent="0.25">
      <c r="A96" s="81"/>
      <c r="B96" s="83"/>
      <c r="C96" s="82"/>
      <c r="D96" s="82"/>
      <c r="E96" s="77"/>
      <c r="F96" s="77"/>
      <c r="G96" s="77"/>
    </row>
    <row r="97" spans="1:7" ht="15" x14ac:dyDescent="0.25">
      <c r="A97" s="81"/>
      <c r="B97" s="83"/>
      <c r="C97" s="82"/>
      <c r="D97" s="82"/>
      <c r="E97" s="77"/>
      <c r="F97" s="77"/>
      <c r="G97" s="77"/>
    </row>
    <row r="98" spans="1:7" ht="15" x14ac:dyDescent="0.25">
      <c r="A98" s="81"/>
      <c r="B98" s="83"/>
      <c r="C98" s="82"/>
      <c r="D98" s="82"/>
      <c r="E98" s="77"/>
      <c r="F98" s="77"/>
      <c r="G98" s="77"/>
    </row>
    <row r="99" spans="1:7" x14ac:dyDescent="0.2">
      <c r="A99" s="77"/>
      <c r="B99" s="77"/>
      <c r="C99" s="77"/>
      <c r="D99" s="77"/>
      <c r="E99" s="77"/>
      <c r="F99" s="77"/>
      <c r="G99" s="77"/>
    </row>
    <row r="100" spans="1:7" x14ac:dyDescent="0.2">
      <c r="A100" s="77"/>
      <c r="B100" s="84"/>
      <c r="C100" s="77"/>
      <c r="D100" s="77"/>
      <c r="E100" s="77"/>
      <c r="F100" s="77"/>
      <c r="G100" s="77"/>
    </row>
    <row r="101" spans="1:7" ht="15" x14ac:dyDescent="0.25">
      <c r="A101" s="80"/>
      <c r="B101" s="83"/>
      <c r="C101" s="112"/>
      <c r="D101" s="113"/>
      <c r="E101" s="113"/>
      <c r="F101" s="113"/>
      <c r="G101" s="77"/>
    </row>
    <row r="102" spans="1:7" ht="15" x14ac:dyDescent="0.25">
      <c r="A102" s="77"/>
      <c r="B102" s="83"/>
      <c r="C102" s="113"/>
      <c r="D102" s="113"/>
      <c r="E102" s="113"/>
      <c r="F102" s="113"/>
      <c r="G102" s="77"/>
    </row>
    <row r="103" spans="1:7" ht="15" x14ac:dyDescent="0.25">
      <c r="A103" s="77"/>
      <c r="B103" s="83"/>
      <c r="C103" s="113"/>
      <c r="D103" s="113"/>
      <c r="E103" s="113"/>
      <c r="F103" s="113"/>
      <c r="G103" s="77"/>
    </row>
    <row r="104" spans="1:7" x14ac:dyDescent="0.2">
      <c r="A104" s="77"/>
      <c r="B104" s="77"/>
      <c r="C104" s="77"/>
      <c r="D104" s="77"/>
      <c r="E104" s="77"/>
      <c r="F104" s="77"/>
      <c r="G104" s="77"/>
    </row>
    <row r="106" spans="1:7" x14ac:dyDescent="0.2">
      <c r="B106" s="108" t="s">
        <v>110</v>
      </c>
      <c r="C106" s="108"/>
      <c r="D106" s="108"/>
      <c r="E106" s="108"/>
      <c r="F106" s="108"/>
    </row>
    <row r="108" spans="1:7" x14ac:dyDescent="0.2">
      <c r="B108" s="109" t="s">
        <v>111</v>
      </c>
      <c r="C108" s="109"/>
      <c r="D108" s="109"/>
      <c r="E108" s="109"/>
      <c r="F108" s="109"/>
    </row>
  </sheetData>
  <sheetProtection algorithmName="SHA-512" hashValue="GyWkfXTfyz0Mi6Gu3p9cnaCfWMcn0jntXWDfFoLe7TlxeCjKy8MtgsmYB4tv7Q17+m7bG2rAhWJ5XpuWYqvsiA==" saltValue="1WDlztkCQljDHVOYHDFCMw==" spinCount="100000" sheet="1" selectLockedCells="1"/>
  <mergeCells count="5">
    <mergeCell ref="C101:F101"/>
    <mergeCell ref="C102:F102"/>
    <mergeCell ref="C103:F103"/>
    <mergeCell ref="B106:F106"/>
    <mergeCell ref="B108:F108"/>
  </mergeCells>
  <pageMargins left="0.75" right="0.75" top="1" bottom="1" header="0.5" footer="0.5"/>
  <pageSetup paperSize="9" orientation="portrait" horizontalDpi="150" verticalDpi="15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D7768-E575-4E92-81CC-DE7C5F333670}">
  <dimension ref="C1:E2"/>
  <sheetViews>
    <sheetView workbookViewId="0"/>
  </sheetViews>
  <sheetFormatPr baseColWidth="10" defaultRowHeight="15" x14ac:dyDescent="0.25"/>
  <sheetData>
    <row r="1" spans="3:5" x14ac:dyDescent="0.25">
      <c r="C1" t="s">
        <v>86</v>
      </c>
      <c r="D1" t="s">
        <v>87</v>
      </c>
      <c r="E1" t="s">
        <v>80</v>
      </c>
    </row>
    <row r="2" spans="3:5" x14ac:dyDescent="0.25">
      <c r="C2" t="s">
        <v>88</v>
      </c>
    </row>
  </sheetData>
  <pageMargins left="0.7" right="0.7" top="0.75" bottom="0.75" header="0.3" footer="0.3"/>
  <customProperties>
    <customPr name="SSC_SHEET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Mezclado</vt:lpstr>
      <vt:lpstr>T y p dependiente de Vc</vt:lpstr>
      <vt:lpstr>T y p Independiente de Vc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</dc:creator>
  <cp:lastModifiedBy>Usuario</cp:lastModifiedBy>
  <dcterms:created xsi:type="dcterms:W3CDTF">2018-10-08T19:52:04Z</dcterms:created>
  <dcterms:modified xsi:type="dcterms:W3CDTF">2019-10-11T08:56:32Z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b0ade2a8-2a47-4c1b-a04f-eabf00f58926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