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memoria negra usb 3 A\Converter 2018\"/>
    </mc:Choice>
  </mc:AlternateContent>
  <xr:revisionPtr revIDLastSave="0" documentId="13_ncr:1_{B2FC83D9-080F-480E-973A-09236DA4AED7}" xr6:coauthVersionLast="45" xr6:coauthVersionMax="45" xr10:uidLastSave="{00000000-0000-0000-0000-000000000000}"/>
  <bookViews>
    <workbookView xWindow="-120" yWindow="-120" windowWidth="38640" windowHeight="15990" tabRatio="595" xr2:uid="{8BF0FBD8-75FB-406C-AD52-AAF6CBCABB60}"/>
  </bookViews>
  <sheets>
    <sheet name="Mezclado" sheetId="6" r:id="rId1"/>
    <sheet name="Vol real dependiente de Vc" sheetId="2" r:id="rId2"/>
    <sheet name="Vol real Independiente de Vc" sheetId="7" r:id="rId3"/>
    <sheet name="_SSC" sheetId="5" state="very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1" i="7" l="1"/>
  <c r="A12" i="7"/>
  <c r="C89" i="7" s="1"/>
  <c r="B22" i="7" s="1"/>
  <c r="F12" i="6"/>
  <c r="F13" i="6"/>
  <c r="F11" i="6"/>
  <c r="E12" i="6"/>
  <c r="E13" i="6"/>
  <c r="E11" i="6"/>
  <c r="C12" i="6"/>
  <c r="C13" i="6"/>
  <c r="C11" i="6"/>
  <c r="B13" i="6"/>
  <c r="B12" i="6"/>
  <c r="B11" i="6"/>
  <c r="G6" i="6"/>
  <c r="G5" i="6"/>
  <c r="G4" i="6"/>
  <c r="G7" i="6" l="1"/>
  <c r="C5" i="2" s="1"/>
  <c r="A12" i="2"/>
  <c r="D12" i="6" l="1"/>
  <c r="D13" i="6"/>
  <c r="C5" i="7"/>
  <c r="B14" i="7" s="1"/>
  <c r="D11" i="6"/>
  <c r="B14" i="2"/>
  <c r="C89" i="2"/>
  <c r="B17" i="6" l="1"/>
  <c r="C8" i="2" s="1"/>
  <c r="B12" i="2" s="1"/>
  <c r="C90" i="2" s="1"/>
  <c r="C21" i="6"/>
  <c r="G11" i="6"/>
  <c r="A21" i="6"/>
  <c r="C7" i="7" s="1"/>
  <c r="C12" i="7" s="1"/>
  <c r="C91" i="7" s="1"/>
  <c r="B24" i="7" s="1"/>
  <c r="B28" i="7" s="1"/>
  <c r="B30" i="7" s="1"/>
  <c r="B32" i="7" s="1"/>
  <c r="E17" i="6"/>
  <c r="E21" i="6"/>
  <c r="A17" i="6"/>
  <c r="C7" i="2" s="1"/>
  <c r="D12" i="2" s="1"/>
  <c r="C92" i="2" s="1"/>
  <c r="C17" i="6"/>
  <c r="D21" i="6"/>
  <c r="D17" i="6"/>
  <c r="B21" i="6"/>
  <c r="C8" i="7" s="1"/>
  <c r="B12" i="7" s="1"/>
  <c r="C90" i="7" s="1"/>
  <c r="B23" i="7" s="1"/>
  <c r="B51" i="2"/>
  <c r="C12" i="2" l="1"/>
  <c r="C91" i="2" s="1"/>
  <c r="B24" i="2" s="1"/>
  <c r="B47" i="7"/>
  <c r="B48" i="7" s="1"/>
  <c r="B49" i="7" s="1"/>
  <c r="D12" i="7"/>
  <c r="C92" i="7" s="1"/>
  <c r="B25" i="7" s="1"/>
  <c r="Q37" i="7" s="1"/>
  <c r="B22" i="2"/>
  <c r="B23" i="2"/>
  <c r="B25" i="2"/>
  <c r="M37" i="2" s="1"/>
  <c r="B29" i="7" l="1"/>
  <c r="B31" i="7" s="1"/>
  <c r="B46" i="7" s="1"/>
  <c r="B50" i="7" s="1"/>
  <c r="M37" i="7"/>
  <c r="Q37" i="2"/>
  <c r="B28" i="2"/>
  <c r="B47" i="2" s="1"/>
  <c r="B48" i="2" s="1"/>
  <c r="B49" i="2" s="1"/>
  <c r="B29" i="2"/>
  <c r="B31" i="2" s="1"/>
  <c r="B33" i="2" s="1"/>
  <c r="B33" i="7" l="1"/>
  <c r="B34" i="7" s="1"/>
  <c r="B35" i="7" s="1"/>
  <c r="B54" i="7"/>
  <c r="E47" i="7" s="1"/>
  <c r="G47" i="7" s="1"/>
  <c r="H53" i="7" s="1"/>
  <c r="B53" i="7"/>
  <c r="E46" i="7" s="1"/>
  <c r="G46" i="7" s="1"/>
  <c r="H52" i="7" s="1"/>
  <c r="B52" i="7"/>
  <c r="E45" i="7" s="1"/>
  <c r="G45" i="7" s="1"/>
  <c r="E51" i="7" s="1"/>
  <c r="B30" i="2"/>
  <c r="B32" i="2" s="1"/>
  <c r="B34" i="2" s="1"/>
  <c r="B46" i="2"/>
  <c r="D96" i="7" l="1"/>
  <c r="E53" i="7"/>
  <c r="E58" i="7" s="1"/>
  <c r="M48" i="7"/>
  <c r="M46" i="7"/>
  <c r="H51" i="7"/>
  <c r="E56" i="7" s="1"/>
  <c r="M47" i="7"/>
  <c r="E52" i="7"/>
  <c r="E57" i="7" s="1"/>
  <c r="B37" i="7"/>
  <c r="B36" i="7"/>
  <c r="B50" i="2"/>
  <c r="B52" i="2" s="1"/>
  <c r="E45" i="2" s="1"/>
  <c r="G45" i="2" s="1"/>
  <c r="M46" i="2" s="1"/>
  <c r="B35" i="2"/>
  <c r="B37" i="2" s="1"/>
  <c r="D96" i="2"/>
  <c r="B38" i="7" l="1"/>
  <c r="B40" i="7"/>
  <c r="B36" i="2"/>
  <c r="B40" i="2" s="1"/>
  <c r="B53" i="2"/>
  <c r="E46" i="2" s="1"/>
  <c r="G46" i="2" s="1"/>
  <c r="E52" i="2" s="1"/>
  <c r="B54" i="2"/>
  <c r="E47" i="2" s="1"/>
  <c r="G47" i="2" s="1"/>
  <c r="E53" i="2" s="1"/>
  <c r="H51" i="2"/>
  <c r="E51" i="2"/>
  <c r="F30" i="7" l="1"/>
  <c r="J30" i="7" s="1"/>
  <c r="D97" i="7" s="1"/>
  <c r="F31" i="7"/>
  <c r="J31" i="7" s="1"/>
  <c r="D98" i="7" s="1"/>
  <c r="E29" i="7"/>
  <c r="I29" i="7" s="1"/>
  <c r="C96" i="7" s="1"/>
  <c r="B39" i="7"/>
  <c r="B38" i="2"/>
  <c r="E29" i="2" s="1"/>
  <c r="I29" i="2" s="1"/>
  <c r="C96" i="2" s="1"/>
  <c r="M47" i="2"/>
  <c r="H52" i="2"/>
  <c r="E57" i="2" s="1"/>
  <c r="H53" i="2"/>
  <c r="E58" i="2" s="1"/>
  <c r="M48" i="2"/>
  <c r="E56" i="2"/>
  <c r="F30" i="2"/>
  <c r="J30" i="2" s="1"/>
  <c r="F31" i="2"/>
  <c r="J31" i="2" s="1"/>
  <c r="E30" i="7" l="1"/>
  <c r="I30" i="7" s="1"/>
  <c r="C97" i="7" s="1"/>
  <c r="E31" i="7"/>
  <c r="I31" i="7" s="1"/>
  <c r="C98" i="7" s="1"/>
  <c r="M33" i="7"/>
  <c r="I35" i="7"/>
  <c r="E35" i="7"/>
  <c r="F37" i="7"/>
  <c r="J37" i="7"/>
  <c r="R36" i="7"/>
  <c r="N36" i="7"/>
  <c r="J36" i="7"/>
  <c r="F36" i="7"/>
  <c r="B39" i="2"/>
  <c r="E30" i="2" s="1"/>
  <c r="I30" i="2" s="1"/>
  <c r="R36" i="2"/>
  <c r="F37" i="2"/>
  <c r="J37" i="2"/>
  <c r="D98" i="2"/>
  <c r="N36" i="2"/>
  <c r="F36" i="2"/>
  <c r="J36" i="2"/>
  <c r="D97" i="2"/>
  <c r="E35" i="2"/>
  <c r="M33" i="2"/>
  <c r="I35" i="2"/>
  <c r="G40" i="7" l="1"/>
  <c r="C101" i="7" s="1"/>
  <c r="N31" i="7"/>
  <c r="R35" i="7" s="1"/>
  <c r="M31" i="7"/>
  <c r="Q35" i="7" s="1"/>
  <c r="R31" i="7"/>
  <c r="R34" i="7" s="1"/>
  <c r="Q36" i="7"/>
  <c r="Q31" i="7"/>
  <c r="Q34" i="7" s="1"/>
  <c r="I37" i="7"/>
  <c r="E37" i="7"/>
  <c r="M30" i="7"/>
  <c r="M35" i="7" s="1"/>
  <c r="N30" i="7"/>
  <c r="N35" i="7" s="1"/>
  <c r="R30" i="7"/>
  <c r="N34" i="7" s="1"/>
  <c r="N38" i="7" s="1"/>
  <c r="Q30" i="7"/>
  <c r="M34" i="7" s="1"/>
  <c r="I36" i="7"/>
  <c r="M36" i="7"/>
  <c r="E36" i="7"/>
  <c r="E31" i="2"/>
  <c r="I31" i="2" s="1"/>
  <c r="N31" i="2" s="1"/>
  <c r="R35" i="2" s="1"/>
  <c r="Q30" i="2"/>
  <c r="M34" i="2" s="1"/>
  <c r="R30" i="2"/>
  <c r="N34" i="2" s="1"/>
  <c r="E36" i="2"/>
  <c r="I36" i="2"/>
  <c r="N30" i="2"/>
  <c r="N35" i="2" s="1"/>
  <c r="M30" i="2"/>
  <c r="M35" i="2" s="1"/>
  <c r="M36" i="2"/>
  <c r="C97" i="2"/>
  <c r="G40" i="2"/>
  <c r="C101" i="2" s="1"/>
  <c r="Q38" i="7" l="1"/>
  <c r="R38" i="7"/>
  <c r="M38" i="7"/>
  <c r="G42" i="7"/>
  <c r="C103" i="7" s="1"/>
  <c r="G41" i="7"/>
  <c r="C102" i="7" s="1"/>
  <c r="Q36" i="2"/>
  <c r="R31" i="2"/>
  <c r="R34" i="2" s="1"/>
  <c r="R38" i="2" s="1"/>
  <c r="C98" i="2"/>
  <c r="I37" i="2"/>
  <c r="E37" i="2"/>
  <c r="M31" i="2"/>
  <c r="Q35" i="2" s="1"/>
  <c r="Q31" i="2"/>
  <c r="Q34" i="2" s="1"/>
  <c r="G41" i="2"/>
  <c r="C102" i="2" s="1"/>
  <c r="N38" i="2"/>
  <c r="M38" i="2"/>
  <c r="Q38" i="2" l="1"/>
  <c r="G42" i="2"/>
  <c r="C103" i="2" s="1"/>
</calcChain>
</file>

<file path=xl/sharedStrings.xml><?xml version="1.0" encoding="utf-8"?>
<sst xmlns="http://schemas.openxmlformats.org/spreadsheetml/2006/main" count="311" uniqueCount="133">
  <si>
    <r>
      <t>x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=</t>
    </r>
  </si>
  <si>
    <r>
      <t>x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=</t>
    </r>
  </si>
  <si>
    <r>
      <t>x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=</t>
    </r>
  </si>
  <si>
    <t>Resultaten van x als tekst opgemaakt:</t>
  </si>
  <si>
    <r>
      <t>j</t>
    </r>
    <r>
      <rPr>
        <sz val="10"/>
        <rFont val="Arial"/>
        <family val="2"/>
      </rPr>
      <t>/3 +60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=</t>
    </r>
  </si>
  <si>
    <r>
      <t>..van x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</si>
  <si>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r>
      <t>..van x</t>
    </r>
    <r>
      <rPr>
        <vertAlign val="subscript"/>
        <sz val="10"/>
        <rFont val="Arial"/>
        <family val="2"/>
      </rPr>
      <t>3</t>
    </r>
  </si>
  <si>
    <r>
      <t>j</t>
    </r>
    <r>
      <rPr>
        <sz val="10"/>
        <rFont val="Arial"/>
        <family val="2"/>
      </rPr>
      <t>/3 - 60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=</t>
    </r>
  </si>
  <si>
    <r>
      <t>..van x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</t>
    </r>
  </si>
  <si>
    <r>
      <t>..van x</t>
    </r>
    <r>
      <rPr>
        <vertAlign val="subscript"/>
        <sz val="10"/>
        <rFont val="Arial"/>
        <family val="2"/>
      </rPr>
      <t>2</t>
    </r>
  </si>
  <si>
    <r>
      <t>j</t>
    </r>
    <r>
      <rPr>
        <sz val="10"/>
        <rFont val="Arial"/>
        <family val="2"/>
      </rPr>
      <t>/3</t>
    </r>
    <r>
      <rPr>
        <sz val="10"/>
        <rFont val="Symbol"/>
        <family val="1"/>
        <charset val="2"/>
      </rPr>
      <t>=</t>
    </r>
  </si>
  <si>
    <r>
      <t>..van x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</t>
    </r>
  </si>
  <si>
    <r>
      <t>..van x</t>
    </r>
    <r>
      <rPr>
        <vertAlign val="subscript"/>
        <sz val="10"/>
        <rFont val="Arial"/>
        <family val="2"/>
      </rPr>
      <t>1</t>
    </r>
  </si>
  <si>
    <r>
      <t>60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in rad.=</t>
    </r>
  </si>
  <si>
    <t>getal&gt;tekst</t>
  </si>
  <si>
    <t>Tekens..</t>
  </si>
  <si>
    <r>
      <t xml:space="preserve">j </t>
    </r>
    <r>
      <rPr>
        <sz val="10"/>
        <rFont val="Arial"/>
        <family val="2"/>
      </rPr>
      <t xml:space="preserve"> (in rad.)=</t>
    </r>
  </si>
  <si>
    <t>Voorbewerking om resultaten van x als tekst op te maken.</t>
  </si>
  <si>
    <r>
      <t>(|p|/3)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  <r>
      <rPr>
        <vertAlign val="superscript"/>
        <sz val="10"/>
        <rFont val="Arial"/>
        <family val="2"/>
      </rPr>
      <t>0,5</t>
    </r>
    <r>
      <rPr>
        <sz val="10"/>
        <rFont val="Arial"/>
        <family val="2"/>
      </rPr>
      <t xml:space="preserve"> =</t>
    </r>
  </si>
  <si>
    <r>
      <t>x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ingevuld</t>
    </r>
  </si>
  <si>
    <r>
      <t>(|p|/3)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</si>
  <si>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x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ingevuld</t>
    </r>
  </si>
  <si>
    <r>
      <t>y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=</t>
    </r>
  </si>
  <si>
    <t>|p|/3 =</t>
  </si>
  <si>
    <r>
      <t>x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ingevuld</t>
    </r>
  </si>
  <si>
    <r>
      <t>y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=</t>
    </r>
  </si>
  <si>
    <t>q/2=</t>
  </si>
  <si>
    <t>Controle: hieronder moeten (als D&lt;0) nullen of "bijna nullen" staan</t>
  </si>
  <si>
    <r>
      <t>y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=</t>
    </r>
  </si>
  <si>
    <t>Tussenresultaten</t>
  </si>
  <si>
    <t>D&lt;0</t>
  </si>
  <si>
    <t>x3=</t>
  </si>
  <si>
    <t>x2=</t>
  </si>
  <si>
    <t>x1=</t>
  </si>
  <si>
    <t>(u-v ) / 2 =</t>
  </si>
  <si>
    <t>Results as text</t>
  </si>
  <si>
    <t>(u+v ) / 2 =</t>
  </si>
  <si>
    <r>
      <t>x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ingevuld</t>
    </r>
  </si>
  <si>
    <r>
      <t>x</t>
    </r>
    <r>
      <rPr>
        <b/>
        <vertAlign val="subscript"/>
        <sz val="10"/>
        <rFont val="Arial"/>
        <family val="2"/>
      </rPr>
      <t xml:space="preserve">2 </t>
    </r>
    <r>
      <rPr>
        <b/>
        <sz val="10"/>
        <rFont val="Arial"/>
        <family val="2"/>
      </rPr>
      <t>ingevuld</t>
    </r>
  </si>
  <si>
    <t>u + v =</t>
  </si>
  <si>
    <t>D</t>
  </si>
  <si>
    <t>..of x3</t>
  </si>
  <si>
    <t>v=</t>
  </si>
  <si>
    <r>
      <t>C*x</t>
    </r>
    <r>
      <rPr>
        <vertAlign val="subscript"/>
        <sz val="10"/>
        <rFont val="Arial"/>
        <family val="2"/>
      </rPr>
      <t>3</t>
    </r>
  </si>
  <si>
    <r>
      <t>C*x</t>
    </r>
    <r>
      <rPr>
        <vertAlign val="subscript"/>
        <sz val="10"/>
        <rFont val="Arial"/>
        <family val="2"/>
      </rPr>
      <t>2</t>
    </r>
  </si>
  <si>
    <t>..of x2</t>
  </si>
  <si>
    <t>u=</t>
  </si>
  <si>
    <r>
      <t>B*x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2</t>
    </r>
  </si>
  <si>
    <r>
      <t>B*x</t>
    </r>
    <r>
      <rPr>
        <vertAlign val="subscript"/>
        <sz val="10"/>
        <rFont val="Arial"/>
        <family val="2"/>
      </rPr>
      <t>2</t>
    </r>
    <r>
      <rPr>
        <vertAlign val="superscript"/>
        <sz val="10"/>
        <rFont val="Arial"/>
        <family val="2"/>
      </rPr>
      <t>2</t>
    </r>
  </si>
  <si>
    <t>..of x1</t>
  </si>
  <si>
    <r>
      <t>D</t>
    </r>
    <r>
      <rPr>
        <vertAlign val="superscript"/>
        <sz val="10"/>
        <rFont val="Arial"/>
        <family val="2"/>
      </rPr>
      <t>0,5</t>
    </r>
    <r>
      <rPr>
        <sz val="10"/>
        <rFont val="Arial"/>
        <family val="2"/>
      </rPr>
      <t>=</t>
    </r>
  </si>
  <si>
    <r>
      <t>A*x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3</t>
    </r>
  </si>
  <si>
    <r>
      <t>A*x</t>
    </r>
    <r>
      <rPr>
        <vertAlign val="subscript"/>
        <sz val="10"/>
        <rFont val="Arial"/>
        <family val="2"/>
      </rPr>
      <t>2</t>
    </r>
    <r>
      <rPr>
        <vertAlign val="superscript"/>
        <sz val="10"/>
        <rFont val="Arial"/>
        <family val="2"/>
      </rPr>
      <t>3</t>
    </r>
  </si>
  <si>
    <t>im</t>
  </si>
  <si>
    <t>re</t>
  </si>
  <si>
    <t>Signs</t>
  </si>
  <si>
    <t>D=</t>
  </si>
  <si>
    <r>
      <t>x</t>
    </r>
    <r>
      <rPr>
        <b/>
        <vertAlign val="sub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ingevuld</t>
    </r>
  </si>
  <si>
    <t xml:space="preserve">Convert results to text </t>
  </si>
  <si>
    <r>
      <t>(q/2)</t>
    </r>
    <r>
      <rPr>
        <vertAlign val="superscript"/>
        <sz val="10"/>
        <rFont val="Arial"/>
        <family val="2"/>
      </rPr>
      <t>2</t>
    </r>
  </si>
  <si>
    <t>Controle voor x1, x2 en x3: hier moeten, als D&gt;=0 nullen of "bijna nullen" staan</t>
  </si>
  <si>
    <r>
      <t>(p/3)</t>
    </r>
    <r>
      <rPr>
        <vertAlign val="superscript"/>
        <sz val="10"/>
        <rFont val="Arial"/>
        <family val="2"/>
      </rPr>
      <t>3</t>
    </r>
  </si>
  <si>
    <r>
      <t>x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3</t>
    </r>
  </si>
  <si>
    <r>
      <t>x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2</t>
    </r>
  </si>
  <si>
    <t>so</t>
  </si>
  <si>
    <t>y3=</t>
  </si>
  <si>
    <r>
      <t>x</t>
    </r>
    <r>
      <rPr>
        <vertAlign val="subscript"/>
        <sz val="10"/>
        <rFont val="Arial"/>
        <family val="2"/>
      </rPr>
      <t>2</t>
    </r>
    <r>
      <rPr>
        <vertAlign val="superscript"/>
        <sz val="10"/>
        <rFont val="Arial"/>
        <family val="2"/>
      </rPr>
      <t>3</t>
    </r>
  </si>
  <si>
    <r>
      <t>x</t>
    </r>
    <r>
      <rPr>
        <vertAlign val="subscript"/>
        <sz val="10"/>
        <rFont val="Arial"/>
        <family val="2"/>
      </rPr>
      <t>2</t>
    </r>
    <r>
      <rPr>
        <vertAlign val="superscript"/>
        <sz val="10"/>
        <rFont val="Arial"/>
        <family val="2"/>
      </rPr>
      <t>2</t>
    </r>
  </si>
  <si>
    <t>y2=</t>
  </si>
  <si>
    <t>p/3=</t>
  </si>
  <si>
    <t>y1=</t>
  </si>
  <si>
    <t>q=</t>
  </si>
  <si>
    <t>Check</t>
  </si>
  <si>
    <t>p=</t>
  </si>
  <si>
    <t>Formulae below if D&gt;0 of D=0</t>
  </si>
  <si>
    <t>C=</t>
  </si>
  <si>
    <t>B=</t>
  </si>
  <si>
    <t>A=</t>
  </si>
  <si>
    <t>Copies of A, B, C and D</t>
  </si>
  <si>
    <t>Imaginaria</t>
  </si>
  <si>
    <t>Real</t>
  </si>
  <si>
    <t>decimales</t>
  </si>
  <si>
    <t xml:space="preserve">Expresión </t>
  </si>
  <si>
    <t>Soluciones</t>
  </si>
  <si>
    <t>Introducir los valores en las celdas de color amarillo</t>
  </si>
  <si>
    <t>{"BrowserAndLocation":{"ConversionPath":"C:\\Users\\juan\\Documents\\SpreadsheetConverter","SelectedBrowsers":[]},"SpreadsheetServer":{"Username":"","Password":"","ServerUrl":""},"ConfigureSubmitDefault":{"Email":"tamayo.mario@gmail.com","Free":false,"Advanced":false,"AdvancedSecured":false,"Demo":true},"MessageBubble":{"Close":false,"TopMsg":0},"CustomizeTheme":{"Theme":"C:\\Users\\juan\\AppData\\Roaming\\SpreadsheetConverter\\V9\\SupportFiles\\themes\\bootstrap\\css\\default-ssc-theme.css"},"QrSetting":{"ShowOnConversion":true},"CongratsPage":{"LastOpenedVersion":""},"WordPressPluginSetting":{"IsPluginInstalled":false},"Preferences":{"IsAdvancedSettingModelInitialize":true,"IsCaptchaInitialize":true,"IsNodeSettingInitialize":false,"IsRequiredFieldModalInitialize":true,"IsSubmitDialogModelInitialize":true,"IsToolbarButtonModelInitialize":true,"IsWizardButtonModelInitialize":true,"ReadFromHidden":false,"AdvancedSetting":null,"NodeSetting":{"LoginText":{"LoginButtonText":"Login","PageDescription":"Restricted access only","LoginErrorMessage":"Authentication failed, please check your username and password.","PlaceholderPassword":"password","PlaceholderUsername":"username / email","UserExtraMessage":""}},"Captcha":{"Heading":"Enter the number displayed below.","Message":"This is to verify that you are a human visitor, to prevent automated form submissions.","OkButton":"OK","CancelButton":"Cancel","ErrorMessage":"Your answer is incorrect, please try again."},"RequiredField":{"ErrorMessage":"The fields with the red border are required or invalid.","OkButton":"OK","DDLDefaultRequiredText":"Please Select"},"WizardButton":{"Next":"Siguiente","Previous":"Anterior","Cancel":"Cancelar","Finish":"Finalizar"},"ToolbarButton":{"Submit":"Enviar","Print":"Imprimir","PrintAll":"Print All","Reset":"Reiniciar","Update":"Update","Back":"Back"},"SubmitDialog":{"SubmitDialogHeading":"Submit Successful.","SubmitDialogDesc":"The form was successfully submitted.","BeforeSubmitDesc":"The form is being submitted.","OfflineHeading":"Save until online","OfflineDesc":"You are currently offline and the submit failed. Do you want to save the submit and send it later when you are online.","OfflineConfirm":"Do you want to save?","OfflineSubmitHeading":"Offline forms submit confirmation","OfflineSubmitDesc":"There are Offline form(s), which are now ready to submit in server.","OfflineSubmitConfirm":"Do you want to submit?","FailOfflineHeading":"Offline Form submit failed","FailOfflineDesc":"Unable to connect to the Internet. Please try submitting the offline forms later in internet connection.","OfflineSubmitWait":"It may take sometime to finish all submits depending on the size of offline forms and internet connection.","OfflineSubmitWaitCounter":"Left","OfflineSubmitError":"Submit error: Please try later."}},"UxPreferences":null}</t>
  </si>
  <si>
    <r>
      <t>Resolución de volumen cúbico tipo  AV</t>
    </r>
    <r>
      <rPr>
        <b/>
        <vertAlign val="superscript"/>
        <sz val="14"/>
        <rFont val="Arial"/>
        <family val="2"/>
      </rPr>
      <t>3</t>
    </r>
    <r>
      <rPr>
        <b/>
        <sz val="14"/>
        <rFont val="Arial"/>
        <family val="2"/>
      </rPr>
      <t>+BV</t>
    </r>
    <r>
      <rPr>
        <b/>
        <vertAlign val="superscript"/>
        <sz val="14"/>
        <rFont val="Arial"/>
        <family val="2"/>
      </rPr>
      <t>2</t>
    </r>
    <r>
      <rPr>
        <b/>
        <sz val="14"/>
        <rFont val="Arial"/>
        <family val="2"/>
      </rPr>
      <t xml:space="preserve">+CV+D=0 </t>
    </r>
  </si>
  <si>
    <t>Obtención de ecuación cúbica del volumen tipo Van der Waals</t>
  </si>
  <si>
    <t>Temperatura (K)</t>
  </si>
  <si>
    <t>moles (n)</t>
  </si>
  <si>
    <t>presión (atm)</t>
  </si>
  <si>
    <t>b (L/mol)</t>
  </si>
  <si>
    <t>V</t>
  </si>
  <si>
    <t>R (atmL/molK)</t>
  </si>
  <si>
    <t>Cte</t>
  </si>
  <si>
    <t>{"IsHide":false,"HiddenInExcel":false,"SheetId":-1,"Name":"Volumen real","Guid":"6FMT4Y","Index":1,"VisibleRange":"","SheetTheme":{"TabColor":"","BodyColor":"","BodyImage":""}}</t>
  </si>
  <si>
    <t>V1=</t>
  </si>
  <si>
    <t xml:space="preserve"> V1=</t>
  </si>
  <si>
    <t>V2=</t>
  </si>
  <si>
    <t>V3=</t>
  </si>
  <si>
    <t xml:space="preserve"> V2=</t>
  </si>
  <si>
    <r>
      <t>V</t>
    </r>
    <r>
      <rPr>
        <b/>
        <vertAlign val="superscript"/>
        <sz val="10"/>
        <rFont val="Arial"/>
        <family val="2"/>
      </rPr>
      <t>3</t>
    </r>
  </si>
  <si>
    <r>
      <t>V</t>
    </r>
    <r>
      <rPr>
        <b/>
        <vertAlign val="superscript"/>
        <sz val="10"/>
        <rFont val="Arial"/>
        <family val="2"/>
      </rPr>
      <t>2</t>
    </r>
  </si>
  <si>
    <t>{"InputDetection":0,"RecalcMode":0,"Layout":0,"LayoutSamePagesHeightEnabled":false,"Theme":{"BgColor":"#FFFFFFFF","BgImage":"","InputBorderStyle":2,"AppliedTheme":""},"SmartphoneSettings":{"ViewportLock":true,"UseOldViewEngine":false,"EnableZoom":false,"EnableSwipe":false,"HideToolbar":false,"InheritBackgroundColor":false,"CheckboxFlavor":1,"ShowBubble":false},"Name":"","Flavor":0,"Edition":3,"CopyProtect":{"IsEnabled":false,"DomainName":""},"HideSscPoweredlogo":false,"AspnetConfig":{"BrowseUrl":"http://localhost/ssc","FileExtension":0},"NodeSecureLoginEnabled":false,"SmartphoneTheme":1,"Toolbar":{"Position":2,"IsSubmit":false,"IsPrint":true,"IsPrintAll":false,"IsReset":true,"IsUpdate":false},"ConfigureSubmit":{"IsShowCaptcha":false,"IsUseSscWebServer":true,"ReceiverCode":"tamayo.mario@gmail.com","IsFreeService":false,"IsAdvanceService":false,"IsSecureEmail":false,"IsDemonstrationService":true,"AfterSuccessfulSubmit":"","AfterFailSubmit":"","AfterCancelWizard":"","IsUseOwnWebServer":false,"OwnWebServerURL":"","OwnWebServerTarget":"","SubmitTarget":0},"IgnoreBgInputCell":false,"ButtonStyle":0,"ResponsiveDesignDisabled":false,"HideLookupRange":false,"BrowserStorageEnabled":false,"RealtimeSyncEnabled":true,"GoogleAnalyticsTrackingId":"","GoogleApiKey":"","ChartSelected":3,"ChartYAxisFixed":false}</t>
  </si>
  <si>
    <t>{"IsHide":false,"HiddenInExcel":false,"SheetId":-1,"Name":"Hoja1","Guid":"HPT1TZ","Index":2,"VisibleRange":"","SheetTheme":{"TabColor":"","BodyColor":"","BodyImage":""}}</t>
  </si>
  <si>
    <t>Componente</t>
  </si>
  <si>
    <t>M (g/mol)</t>
  </si>
  <si>
    <t>m (g)</t>
  </si>
  <si>
    <t>Metano</t>
  </si>
  <si>
    <t>Etano</t>
  </si>
  <si>
    <t>Propano</t>
  </si>
  <si>
    <t>pc (atm)</t>
  </si>
  <si>
    <t>Tc (K)</t>
  </si>
  <si>
    <t>Vc (L(mol)</t>
  </si>
  <si>
    <t>Dependiente de Vc</t>
  </si>
  <si>
    <t>Independiente de Vc</t>
  </si>
  <si>
    <t>yi</t>
  </si>
  <si>
    <t>n total</t>
  </si>
  <si>
    <t>ni</t>
  </si>
  <si>
    <r>
      <t>a</t>
    </r>
    <r>
      <rPr>
        <b/>
        <vertAlign val="subscript"/>
        <sz val="10"/>
        <rFont val="Arial"/>
        <family val="2"/>
      </rPr>
      <t>M</t>
    </r>
    <r>
      <rPr>
        <b/>
        <sz val="10"/>
        <rFont val="Arial"/>
        <family val="2"/>
      </rPr>
      <t xml:space="preserve"> (atmL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/mol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</si>
  <si>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b</t>
    </r>
    <r>
      <rPr>
        <b/>
        <vertAlign val="subscript"/>
        <sz val="10"/>
        <rFont val="Arial"/>
        <family val="2"/>
      </rPr>
      <t xml:space="preserve">M </t>
    </r>
    <r>
      <rPr>
        <b/>
        <sz val="10"/>
        <rFont val="Arial"/>
        <family val="2"/>
      </rPr>
      <t>(L/mol)</t>
    </r>
  </si>
  <si>
    <r>
      <t>V</t>
    </r>
    <r>
      <rPr>
        <b/>
        <vertAlign val="subscript"/>
        <sz val="10"/>
        <rFont val="Arial"/>
        <family val="2"/>
      </rPr>
      <t>M</t>
    </r>
    <r>
      <rPr>
        <b/>
        <sz val="10"/>
        <rFont val="Arial"/>
        <family val="2"/>
      </rPr>
      <t xml:space="preserve"> ideal (L)</t>
    </r>
  </si>
  <si>
    <r>
      <t>a (atmL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/mol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</si>
  <si>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pc</t>
    </r>
    <r>
      <rPr>
        <b/>
        <vertAlign val="subscript"/>
        <sz val="13"/>
        <color theme="1"/>
        <rFont val="Calibri"/>
        <family val="2"/>
        <scheme val="minor"/>
      </rPr>
      <t>M</t>
    </r>
    <r>
      <rPr>
        <b/>
        <sz val="13"/>
        <color theme="1"/>
        <rFont val="Calibri"/>
        <family val="2"/>
        <scheme val="minor"/>
      </rPr>
      <t xml:space="preserve"> (atm)</t>
    </r>
  </si>
  <si>
    <r>
      <t>Tc</t>
    </r>
    <r>
      <rPr>
        <b/>
        <vertAlign val="subscript"/>
        <sz val="13"/>
        <color theme="1"/>
        <rFont val="Calibri"/>
        <family val="2"/>
        <scheme val="minor"/>
      </rPr>
      <t>M</t>
    </r>
    <r>
      <rPr>
        <b/>
        <sz val="13"/>
        <color theme="1"/>
        <rFont val="Calibri"/>
        <family val="2"/>
        <scheme val="minor"/>
      </rPr>
      <t xml:space="preserve"> (K)</t>
    </r>
  </si>
  <si>
    <r>
      <t>Vc</t>
    </r>
    <r>
      <rPr>
        <b/>
        <vertAlign val="subscript"/>
        <sz val="13"/>
        <color theme="1"/>
        <rFont val="Calibri"/>
        <family val="2"/>
        <scheme val="minor"/>
      </rPr>
      <t>M</t>
    </r>
    <r>
      <rPr>
        <b/>
        <sz val="13"/>
        <color theme="1"/>
        <rFont val="Calibri"/>
        <family val="2"/>
        <scheme val="minor"/>
      </rPr>
      <t xml:space="preserve"> (L/mol)</t>
    </r>
  </si>
  <si>
    <t>y</t>
  </si>
  <si>
    <t>Dr. Juan Carlos Vázquez Lira UNAM FES Zaragoza 2019</t>
  </si>
  <si>
    <t>Con apoyo del programa DGAPA-UNAM-PAPIME PE-200419</t>
  </si>
  <si>
    <t>Obtención de parámetros de mezclado binario y ternario</t>
  </si>
  <si>
    <t>Para obtener el volumen pasar a las siguientes hojas</t>
  </si>
  <si>
    <r>
      <t>a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 (atmL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/mol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</si>
  <si>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b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 (L/mol)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</si>
</sst>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b/>
      <sz val="10"/>
      <name val="Arial"/>
      <family val="2"/>
    </font>
    <font>
      <sz val="10"/>
      <name val="Symbol"/>
      <family val="1"/>
      <charset val="2"/>
    </font>
    <font>
      <vertAlign val="superscript"/>
      <sz val="10"/>
      <name val="Arial"/>
      <family val="2"/>
    </font>
    <font>
      <b/>
      <vertAlign val="subscript"/>
      <sz val="10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b/>
      <vertAlign val="superscript"/>
      <sz val="14"/>
      <name val="Arial"/>
      <family val="2"/>
    </font>
    <font>
      <b/>
      <sz val="11"/>
      <color theme="0"/>
      <name val="Calibri"/>
      <family val="2"/>
      <scheme val="minor"/>
    </font>
    <font>
      <sz val="14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vertAlign val="subscript"/>
      <sz val="13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A5A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6699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1" fillId="9" borderId="24" applyNumberFormat="0" applyAlignment="0" applyProtection="0"/>
  </cellStyleXfs>
  <cellXfs count="106">
    <xf numFmtId="0" fontId="0" fillId="0" borderId="0" xfId="0"/>
    <xf numFmtId="0" fontId="1" fillId="0" borderId="0" xfId="1"/>
    <xf numFmtId="0" fontId="2" fillId="0" borderId="0" xfId="1" applyFont="1"/>
    <xf numFmtId="0" fontId="2" fillId="2" borderId="1" xfId="1" applyFont="1" applyFill="1" applyBorder="1"/>
    <xf numFmtId="0" fontId="2" fillId="2" borderId="1" xfId="1" applyFont="1" applyFill="1" applyBorder="1" applyAlignment="1">
      <alignment horizontal="right"/>
    </xf>
    <xf numFmtId="0" fontId="4" fillId="2" borderId="1" xfId="1" applyFont="1" applyFill="1" applyBorder="1"/>
    <xf numFmtId="0" fontId="2" fillId="2" borderId="1" xfId="1" quotePrefix="1" applyFont="1" applyFill="1" applyBorder="1"/>
    <xf numFmtId="0" fontId="4" fillId="2" borderId="1" xfId="1" applyFont="1" applyFill="1" applyBorder="1" applyAlignment="1">
      <alignment horizontal="left"/>
    </xf>
    <xf numFmtId="0" fontId="4" fillId="2" borderId="1" xfId="1" quotePrefix="1" applyFont="1" applyFill="1" applyBorder="1"/>
    <xf numFmtId="0" fontId="2" fillId="2" borderId="2" xfId="1" applyFont="1" applyFill="1" applyBorder="1"/>
    <xf numFmtId="0" fontId="2" fillId="2" borderId="3" xfId="1" applyFont="1" applyFill="1" applyBorder="1"/>
    <xf numFmtId="0" fontId="2" fillId="2" borderId="4" xfId="1" applyFont="1" applyFill="1" applyBorder="1"/>
    <xf numFmtId="0" fontId="4" fillId="2" borderId="1" xfId="1" applyFont="1" applyFill="1" applyBorder="1" applyAlignment="1">
      <alignment shrinkToFit="1"/>
    </xf>
    <xf numFmtId="0" fontId="2" fillId="2" borderId="1" xfId="1" applyFont="1" applyFill="1" applyBorder="1" applyAlignment="1">
      <alignment horizontal="center"/>
    </xf>
    <xf numFmtId="0" fontId="4" fillId="2" borderId="1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left"/>
    </xf>
    <xf numFmtId="0" fontId="2" fillId="0" borderId="0" xfId="1" applyFont="1" applyFill="1"/>
    <xf numFmtId="0" fontId="2" fillId="0" borderId="0" xfId="1" applyFont="1" applyFill="1" applyAlignment="1">
      <alignment horizontal="left"/>
    </xf>
    <xf numFmtId="0" fontId="2" fillId="3" borderId="10" xfId="1" applyFont="1" applyFill="1" applyBorder="1" applyAlignment="1">
      <alignment horizontal="center"/>
    </xf>
    <xf numFmtId="0" fontId="2" fillId="3" borderId="11" xfId="1" applyFont="1" applyFill="1" applyBorder="1" applyAlignment="1">
      <alignment horizontal="center"/>
    </xf>
    <xf numFmtId="0" fontId="2" fillId="0" borderId="0" xfId="1" applyFont="1" applyFill="1" applyAlignment="1">
      <alignment horizontal="right"/>
    </xf>
    <xf numFmtId="0" fontId="2" fillId="3" borderId="12" xfId="1" applyFont="1" applyFill="1" applyBorder="1" applyAlignment="1">
      <alignment horizontal="center"/>
    </xf>
    <xf numFmtId="0" fontId="2" fillId="3" borderId="13" xfId="1" applyFont="1" applyFill="1" applyBorder="1" applyAlignment="1">
      <alignment horizontal="center"/>
    </xf>
    <xf numFmtId="0" fontId="2" fillId="3" borderId="14" xfId="1" applyFont="1" applyFill="1" applyBorder="1" applyAlignment="1">
      <alignment horizontal="center"/>
    </xf>
    <xf numFmtId="0" fontId="2" fillId="3" borderId="15" xfId="1" applyFont="1" applyFill="1" applyBorder="1" applyAlignment="1">
      <alignment horizontal="center"/>
    </xf>
    <xf numFmtId="0" fontId="2" fillId="3" borderId="16" xfId="1" applyFont="1" applyFill="1" applyBorder="1" applyAlignment="1">
      <alignment horizontal="center"/>
    </xf>
    <xf numFmtId="0" fontId="2" fillId="3" borderId="17" xfId="1" applyFont="1" applyFill="1" applyBorder="1" applyAlignment="1" applyProtection="1">
      <alignment horizontal="center"/>
    </xf>
    <xf numFmtId="0" fontId="2" fillId="0" borderId="0" xfId="1" applyFont="1" applyBorder="1"/>
    <xf numFmtId="0" fontId="1" fillId="4" borderId="16" xfId="1" applyFill="1" applyBorder="1"/>
    <xf numFmtId="0" fontId="1" fillId="5" borderId="18" xfId="1" applyFill="1" applyBorder="1" applyAlignment="1" applyProtection="1">
      <alignment horizontal="right"/>
      <protection locked="0"/>
    </xf>
    <xf numFmtId="0" fontId="1" fillId="4" borderId="17" xfId="1" applyFill="1" applyBorder="1" applyAlignment="1">
      <alignment horizontal="left"/>
    </xf>
    <xf numFmtId="0" fontId="4" fillId="6" borderId="20" xfId="1" applyFont="1" applyFill="1" applyBorder="1" applyAlignment="1">
      <alignment horizontal="center"/>
    </xf>
    <xf numFmtId="0" fontId="4" fillId="6" borderId="21" xfId="1" applyFont="1" applyFill="1" applyBorder="1" applyAlignment="1">
      <alignment horizontal="center"/>
    </xf>
    <xf numFmtId="0" fontId="4" fillId="6" borderId="23" xfId="1" applyFont="1" applyFill="1" applyBorder="1" applyAlignment="1">
      <alignment horizontal="center"/>
    </xf>
    <xf numFmtId="0" fontId="9" fillId="0" borderId="0" xfId="1" applyFont="1" applyFill="1"/>
    <xf numFmtId="0" fontId="9" fillId="6" borderId="0" xfId="1" applyFont="1" applyFill="1"/>
    <xf numFmtId="0" fontId="1" fillId="7" borderId="0" xfId="1" applyFill="1"/>
    <xf numFmtId="0" fontId="2" fillId="8" borderId="0" xfId="1" applyFont="1" applyFill="1"/>
    <xf numFmtId="0" fontId="4" fillId="8" borderId="0" xfId="1" applyFont="1" applyFill="1"/>
    <xf numFmtId="0" fontId="4" fillId="2" borderId="1" xfId="1" applyFont="1" applyFill="1" applyBorder="1" applyProtection="1">
      <protection hidden="1"/>
    </xf>
    <xf numFmtId="0" fontId="8" fillId="2" borderId="1" xfId="1" applyFont="1" applyFill="1" applyBorder="1" applyProtection="1">
      <protection hidden="1"/>
    </xf>
    <xf numFmtId="0" fontId="2" fillId="2" borderId="1" xfId="1" applyFont="1" applyFill="1" applyBorder="1" applyProtection="1">
      <protection hidden="1"/>
    </xf>
    <xf numFmtId="0" fontId="2" fillId="2" borderId="1" xfId="1" applyFont="1" applyFill="1" applyBorder="1" applyAlignment="1" applyProtection="1">
      <alignment horizontal="right"/>
      <protection hidden="1"/>
    </xf>
    <xf numFmtId="0" fontId="4" fillId="2" borderId="1" xfId="1" applyFont="1" applyFill="1" applyBorder="1" applyAlignment="1" applyProtection="1">
      <alignment horizontal="left"/>
      <protection hidden="1"/>
    </xf>
    <xf numFmtId="0" fontId="2" fillId="2" borderId="1" xfId="1" applyFont="1" applyFill="1" applyBorder="1" applyAlignment="1" applyProtection="1">
      <alignment horizontal="center"/>
      <protection hidden="1"/>
    </xf>
    <xf numFmtId="0" fontId="2" fillId="2" borderId="1" xfId="1" applyNumberFormat="1" applyFont="1" applyFill="1" applyBorder="1" applyProtection="1">
      <protection hidden="1"/>
    </xf>
    <xf numFmtId="0" fontId="4" fillId="2" borderId="1" xfId="1" applyFont="1" applyFill="1" applyBorder="1" applyAlignment="1" applyProtection="1">
      <alignment horizontal="center"/>
      <protection hidden="1"/>
    </xf>
    <xf numFmtId="0" fontId="2" fillId="2" borderId="4" xfId="1" applyFont="1" applyFill="1" applyBorder="1" applyProtection="1">
      <protection hidden="1"/>
    </xf>
    <xf numFmtId="0" fontId="2" fillId="2" borderId="3" xfId="1" applyFont="1" applyFill="1" applyBorder="1" applyProtection="1">
      <protection hidden="1"/>
    </xf>
    <xf numFmtId="0" fontId="4" fillId="2" borderId="2" xfId="1" applyFont="1" applyFill="1" applyBorder="1" applyProtection="1">
      <protection hidden="1"/>
    </xf>
    <xf numFmtId="0" fontId="2" fillId="2" borderId="2" xfId="1" applyFont="1" applyFill="1" applyBorder="1" applyProtection="1">
      <protection hidden="1"/>
    </xf>
    <xf numFmtId="2" fontId="2" fillId="2" borderId="1" xfId="1" applyNumberFormat="1" applyFont="1" applyFill="1" applyBorder="1" applyProtection="1">
      <protection hidden="1"/>
    </xf>
    <xf numFmtId="0" fontId="2" fillId="2" borderId="1" xfId="1" quotePrefix="1" applyFont="1" applyFill="1" applyBorder="1" applyProtection="1">
      <protection hidden="1"/>
    </xf>
    <xf numFmtId="0" fontId="5" fillId="2" borderId="1" xfId="1" applyFont="1" applyFill="1" applyBorder="1" applyProtection="1">
      <protection hidden="1"/>
    </xf>
    <xf numFmtId="2" fontId="2" fillId="2" borderId="1" xfId="1" quotePrefix="1" applyNumberFormat="1" applyFont="1" applyFill="1" applyBorder="1" applyProtection="1">
      <protection hidden="1"/>
    </xf>
    <xf numFmtId="0" fontId="5" fillId="2" borderId="1" xfId="1" applyFont="1" applyFill="1" applyBorder="1" applyAlignment="1" applyProtection="1">
      <protection hidden="1"/>
    </xf>
    <xf numFmtId="0" fontId="1" fillId="10" borderId="0" xfId="1" applyFill="1"/>
    <xf numFmtId="0" fontId="9" fillId="10" borderId="0" xfId="1" applyFont="1" applyFill="1"/>
    <xf numFmtId="0" fontId="12" fillId="10" borderId="0" xfId="1" applyFont="1" applyFill="1"/>
    <xf numFmtId="0" fontId="4" fillId="0" borderId="0" xfId="1" applyFont="1"/>
    <xf numFmtId="0" fontId="4" fillId="0" borderId="0" xfId="1" applyFont="1" applyAlignment="1">
      <alignment horizontal="center"/>
    </xf>
    <xf numFmtId="0" fontId="4" fillId="0" borderId="0" xfId="1" applyFont="1" applyAlignment="1">
      <alignment horizontal="left"/>
    </xf>
    <xf numFmtId="0" fontId="1" fillId="0" borderId="0" xfId="1" applyAlignment="1">
      <alignment horizontal="center"/>
    </xf>
    <xf numFmtId="0" fontId="4" fillId="10" borderId="22" xfId="1" applyFont="1" applyFill="1" applyBorder="1" applyProtection="1"/>
    <xf numFmtId="0" fontId="4" fillId="10" borderId="12" xfId="1" applyFont="1" applyFill="1" applyBorder="1" applyProtection="1"/>
    <xf numFmtId="0" fontId="4" fillId="10" borderId="19" xfId="1" applyFont="1" applyFill="1" applyBorder="1" applyProtection="1"/>
    <xf numFmtId="0" fontId="1" fillId="8" borderId="0" xfId="1" applyFill="1"/>
    <xf numFmtId="0" fontId="11" fillId="9" borderId="24" xfId="2" applyAlignment="1">
      <alignment horizontal="center"/>
    </xf>
    <xf numFmtId="164" fontId="1" fillId="12" borderId="0" xfId="1" applyNumberFormat="1" applyFill="1" applyAlignment="1">
      <alignment horizontal="center"/>
    </xf>
    <xf numFmtId="0" fontId="2" fillId="3" borderId="9" xfId="1" quotePrefix="1" applyFont="1" applyFill="1" applyBorder="1" applyAlignment="1">
      <alignment horizontal="center"/>
    </xf>
    <xf numFmtId="0" fontId="2" fillId="3" borderId="9" xfId="1" applyFont="1" applyFill="1" applyBorder="1" applyAlignment="1">
      <alignment horizontal="center"/>
    </xf>
    <xf numFmtId="0" fontId="2" fillId="3" borderId="8" xfId="1" applyFont="1" applyFill="1" applyBorder="1" applyAlignment="1">
      <alignment horizontal="center"/>
    </xf>
    <xf numFmtId="0" fontId="2" fillId="3" borderId="0" xfId="1" applyFont="1" applyFill="1" applyBorder="1" applyAlignment="1">
      <alignment horizontal="center"/>
    </xf>
    <xf numFmtId="0" fontId="2" fillId="3" borderId="7" xfId="1" applyFont="1" applyFill="1" applyBorder="1" applyAlignment="1">
      <alignment horizontal="center"/>
    </xf>
    <xf numFmtId="0" fontId="2" fillId="3" borderId="6" xfId="1" applyFont="1" applyFill="1" applyBorder="1" applyAlignment="1">
      <alignment horizontal="center"/>
    </xf>
    <xf numFmtId="0" fontId="2" fillId="3" borderId="5" xfId="1" applyFont="1" applyFill="1" applyBorder="1" applyAlignment="1">
      <alignment horizontal="center"/>
    </xf>
    <xf numFmtId="0" fontId="0" fillId="13" borderId="0" xfId="0" applyFill="1"/>
    <xf numFmtId="0" fontId="15" fillId="12" borderId="0" xfId="0" applyFont="1" applyFill="1" applyAlignment="1">
      <alignment horizontal="center"/>
    </xf>
    <xf numFmtId="0" fontId="0" fillId="13" borderId="0" xfId="0" applyFill="1" applyBorder="1"/>
    <xf numFmtId="0" fontId="15" fillId="12" borderId="1" xfId="0" applyFont="1" applyFill="1" applyBorder="1" applyAlignment="1">
      <alignment horizontal="center"/>
    </xf>
    <xf numFmtId="2" fontId="16" fillId="8" borderId="13" xfId="0" applyNumberFormat="1" applyFont="1" applyFill="1" applyBorder="1" applyAlignment="1" applyProtection="1">
      <alignment horizontal="center"/>
      <protection locked="0"/>
    </xf>
    <xf numFmtId="2" fontId="16" fillId="8" borderId="1" xfId="0" applyNumberFormat="1" applyFont="1" applyFill="1" applyBorder="1" applyAlignment="1" applyProtection="1">
      <alignment horizontal="center"/>
      <protection locked="0"/>
    </xf>
    <xf numFmtId="164" fontId="16" fillId="8" borderId="1" xfId="0" applyNumberFormat="1" applyFont="1" applyFill="1" applyBorder="1" applyAlignment="1" applyProtection="1">
      <alignment horizontal="center"/>
      <protection locked="0"/>
    </xf>
    <xf numFmtId="0" fontId="13" fillId="8" borderId="1" xfId="1" applyFont="1" applyFill="1" applyBorder="1" applyAlignment="1" applyProtection="1">
      <alignment horizontal="center"/>
      <protection locked="0"/>
    </xf>
    <xf numFmtId="0" fontId="4" fillId="8" borderId="1" xfId="1" applyFont="1" applyFill="1" applyBorder="1" applyAlignment="1" applyProtection="1">
      <alignment horizontal="center"/>
      <protection locked="0"/>
    </xf>
    <xf numFmtId="0" fontId="19" fillId="12" borderId="1" xfId="0" applyFont="1" applyFill="1" applyBorder="1" applyAlignment="1">
      <alignment horizontal="center"/>
    </xf>
    <xf numFmtId="164" fontId="13" fillId="16" borderId="1" xfId="1" applyNumberFormat="1" applyFont="1" applyFill="1" applyBorder="1" applyAlignment="1" applyProtection="1">
      <alignment horizontal="center"/>
      <protection hidden="1"/>
    </xf>
    <xf numFmtId="0" fontId="0" fillId="13" borderId="0" xfId="0" applyFill="1" applyBorder="1" applyAlignment="1">
      <alignment horizontal="center"/>
    </xf>
    <xf numFmtId="0" fontId="15" fillId="15" borderId="1" xfId="0" applyFont="1" applyFill="1" applyBorder="1" applyAlignment="1">
      <alignment horizontal="center"/>
    </xf>
    <xf numFmtId="0" fontId="15" fillId="8" borderId="0" xfId="0" applyFont="1" applyFill="1" applyAlignment="1">
      <alignment horizontal="center"/>
    </xf>
    <xf numFmtId="0" fontId="21" fillId="14" borderId="0" xfId="0" applyFont="1" applyFill="1" applyAlignment="1">
      <alignment horizontal="center"/>
    </xf>
    <xf numFmtId="164" fontId="15" fillId="8" borderId="0" xfId="0" applyNumberFormat="1" applyFont="1" applyFill="1" applyAlignment="1" applyProtection="1">
      <alignment horizontal="center"/>
      <protection locked="0"/>
    </xf>
    <xf numFmtId="164" fontId="15" fillId="16" borderId="13" xfId="0" applyNumberFormat="1" applyFont="1" applyFill="1" applyBorder="1" applyAlignment="1" applyProtection="1">
      <alignment horizontal="center"/>
      <protection hidden="1"/>
    </xf>
    <xf numFmtId="164" fontId="15" fillId="16" borderId="1" xfId="0" applyNumberFormat="1" applyFont="1" applyFill="1" applyBorder="1" applyAlignment="1" applyProtection="1">
      <alignment horizontal="center"/>
      <protection hidden="1"/>
    </xf>
    <xf numFmtId="164" fontId="15" fillId="16" borderId="25" xfId="0" applyNumberFormat="1" applyFont="1" applyFill="1" applyBorder="1" applyAlignment="1" applyProtection="1">
      <alignment horizontal="center"/>
      <protection hidden="1"/>
    </xf>
    <xf numFmtId="164" fontId="15" fillId="16" borderId="0" xfId="0" applyNumberFormat="1" applyFont="1" applyFill="1" applyAlignment="1" applyProtection="1">
      <alignment horizontal="center"/>
      <protection hidden="1"/>
    </xf>
    <xf numFmtId="0" fontId="15" fillId="17" borderId="26" xfId="0" applyFont="1" applyFill="1" applyBorder="1" applyAlignment="1">
      <alignment horizontal="center"/>
    </xf>
    <xf numFmtId="0" fontId="15" fillId="17" borderId="1" xfId="0" applyFont="1" applyFill="1" applyBorder="1" applyAlignment="1">
      <alignment horizontal="center"/>
    </xf>
    <xf numFmtId="0" fontId="15" fillId="18" borderId="25" xfId="0" applyFont="1" applyFill="1" applyBorder="1" applyAlignment="1">
      <alignment horizontal="center"/>
    </xf>
    <xf numFmtId="0" fontId="15" fillId="18" borderId="13" xfId="0" applyFont="1" applyFill="1" applyBorder="1" applyAlignment="1">
      <alignment horizontal="center"/>
    </xf>
    <xf numFmtId="0" fontId="15" fillId="18" borderId="26" xfId="0" applyFont="1" applyFill="1" applyBorder="1" applyAlignment="1">
      <alignment horizontal="center"/>
    </xf>
    <xf numFmtId="0" fontId="1" fillId="13" borderId="0" xfId="1" applyFill="1"/>
    <xf numFmtId="0" fontId="4" fillId="19" borderId="0" xfId="1" applyFont="1" applyFill="1" applyAlignment="1">
      <alignment horizontal="center"/>
    </xf>
    <xf numFmtId="0" fontId="15" fillId="20" borderId="0" xfId="0" applyFont="1" applyFill="1" applyAlignment="1">
      <alignment horizontal="center"/>
    </xf>
    <xf numFmtId="0" fontId="4" fillId="11" borderId="0" xfId="1" applyFont="1" applyFill="1" applyAlignment="1">
      <alignment horizontal="center"/>
    </xf>
    <xf numFmtId="0" fontId="15" fillId="8" borderId="1" xfId="0" applyFont="1" applyFill="1" applyBorder="1" applyAlignment="1" applyProtection="1">
      <alignment horizontal="center"/>
      <protection locked="0"/>
    </xf>
  </cellXfs>
  <cellStyles count="3">
    <cellStyle name="Celda de comprobación" xfId="2" builtinId="23"/>
    <cellStyle name="Normal" xfId="0" builtinId="0"/>
    <cellStyle name="Normal 2" xfId="1" xr:uid="{61B31A69-13C4-46AA-AE17-351F1F7A9E6B}"/>
  </cellStyles>
  <dxfs count="0"/>
  <tableStyles count="0" defaultTableStyle="TableStyleMedium2" defaultPivotStyle="PivotStyleLight16"/>
  <colors>
    <mruColors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16</xdr:row>
      <xdr:rowOff>38100</xdr:rowOff>
    </xdr:from>
    <xdr:to>
      <xdr:col>6</xdr:col>
      <xdr:colOff>721896</xdr:colOff>
      <xdr:row>23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05B198-C20C-4479-9BCB-7275110E6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3267075"/>
          <a:ext cx="1350546" cy="1514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278776</xdr:colOff>
      <xdr:row>2</xdr:row>
      <xdr:rowOff>57149</xdr:rowOff>
    </xdr:from>
    <xdr:to>
      <xdr:col>6</xdr:col>
      <xdr:colOff>1028700</xdr:colOff>
      <xdr:row>10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B35666-8066-4C14-B958-4180C0AA2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076" y="447674"/>
          <a:ext cx="1188074" cy="13525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278776</xdr:colOff>
      <xdr:row>2</xdr:row>
      <xdr:rowOff>57149</xdr:rowOff>
    </xdr:from>
    <xdr:to>
      <xdr:col>6</xdr:col>
      <xdr:colOff>1028700</xdr:colOff>
      <xdr:row>10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F47BD7-D884-4418-8728-ACE2F7FE9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076" y="447674"/>
          <a:ext cx="1188074" cy="14192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63DCD-62D5-48AE-88A2-DBD6DC2C6984}">
  <dimension ref="A1:AV1050"/>
  <sheetViews>
    <sheetView tabSelected="1" workbookViewId="0">
      <selection activeCell="K11" sqref="K11"/>
    </sheetView>
  </sheetViews>
  <sheetFormatPr baseColWidth="10" defaultRowHeight="15" x14ac:dyDescent="0.25"/>
  <cols>
    <col min="1" max="1" width="17" customWidth="1"/>
    <col min="2" max="2" width="15.140625" customWidth="1"/>
    <col min="3" max="3" width="12.5703125" customWidth="1"/>
    <col min="4" max="4" width="14.140625" customWidth="1"/>
    <col min="5" max="5" width="15" customWidth="1"/>
    <col min="6" max="6" width="13.85546875" customWidth="1"/>
  </cols>
  <sheetData>
    <row r="1" spans="1:48" ht="21" x14ac:dyDescent="0.35">
      <c r="A1" s="90" t="s">
        <v>129</v>
      </c>
      <c r="B1" s="90"/>
      <c r="C1" s="90"/>
      <c r="D1" s="90"/>
      <c r="E1" s="90"/>
      <c r="F1" s="90"/>
      <c r="G1" s="90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</row>
    <row r="2" spans="1:48" x14ac:dyDescent="0.25">
      <c r="A2" s="89" t="s">
        <v>84</v>
      </c>
      <c r="B2" s="89"/>
      <c r="C2" s="89"/>
      <c r="D2" s="89"/>
      <c r="E2" s="89"/>
      <c r="F2" s="89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</row>
    <row r="3" spans="1:48" x14ac:dyDescent="0.25">
      <c r="A3" s="79" t="s">
        <v>105</v>
      </c>
      <c r="B3" s="77" t="s">
        <v>106</v>
      </c>
      <c r="C3" s="77" t="s">
        <v>107</v>
      </c>
      <c r="D3" s="77" t="s">
        <v>111</v>
      </c>
      <c r="E3" s="77" t="s">
        <v>112</v>
      </c>
      <c r="F3" s="77" t="s">
        <v>113</v>
      </c>
      <c r="G3" s="79" t="s">
        <v>118</v>
      </c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</row>
    <row r="4" spans="1:48" ht="15.75" x14ac:dyDescent="0.25">
      <c r="A4" s="105" t="s">
        <v>108</v>
      </c>
      <c r="B4" s="80">
        <v>16</v>
      </c>
      <c r="C4" s="81">
        <v>0</v>
      </c>
      <c r="D4" s="81">
        <v>45.4</v>
      </c>
      <c r="E4" s="81">
        <v>190.6</v>
      </c>
      <c r="F4" s="82">
        <v>9.9000000000000005E-2</v>
      </c>
      <c r="G4" s="94">
        <f>C4/B4</f>
        <v>0</v>
      </c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</row>
    <row r="5" spans="1:48" ht="15.75" x14ac:dyDescent="0.25">
      <c r="A5" s="105" t="s">
        <v>109</v>
      </c>
      <c r="B5" s="80">
        <v>30</v>
      </c>
      <c r="C5" s="81">
        <v>1200</v>
      </c>
      <c r="D5" s="81">
        <v>48.2</v>
      </c>
      <c r="E5" s="81">
        <v>305.39999999999998</v>
      </c>
      <c r="F5" s="82">
        <v>0.14799999999999999</v>
      </c>
      <c r="G5" s="94">
        <f>C5/B5</f>
        <v>40</v>
      </c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</row>
    <row r="6" spans="1:48" ht="15.75" x14ac:dyDescent="0.25">
      <c r="A6" s="105" t="s">
        <v>110</v>
      </c>
      <c r="B6" s="80">
        <v>44</v>
      </c>
      <c r="C6" s="81">
        <v>600</v>
      </c>
      <c r="D6" s="81">
        <v>41.9</v>
      </c>
      <c r="E6" s="81">
        <v>369.8</v>
      </c>
      <c r="F6" s="82">
        <v>0.20300000000000001</v>
      </c>
      <c r="G6" s="94">
        <f>C6/B6</f>
        <v>13.636363636363637</v>
      </c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</row>
    <row r="7" spans="1:48" x14ac:dyDescent="0.25">
      <c r="A7" s="76"/>
      <c r="B7" s="76"/>
      <c r="C7" s="76"/>
      <c r="D7" s="76"/>
      <c r="E7" s="76"/>
      <c r="F7" s="77" t="s">
        <v>117</v>
      </c>
      <c r="G7" s="95">
        <f>SUM(G4:G6)</f>
        <v>53.63636363636364</v>
      </c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</row>
    <row r="8" spans="1:48" x14ac:dyDescent="0.25">
      <c r="A8" s="76"/>
      <c r="B8" s="76"/>
      <c r="C8" s="76"/>
      <c r="D8" s="79" t="s">
        <v>93</v>
      </c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</row>
    <row r="9" spans="1:48" x14ac:dyDescent="0.25">
      <c r="A9" s="76"/>
      <c r="B9" s="97" t="s">
        <v>114</v>
      </c>
      <c r="C9" s="97"/>
      <c r="D9" s="91">
        <v>8.2000000000000003E-2</v>
      </c>
      <c r="E9" s="98" t="s">
        <v>115</v>
      </c>
      <c r="F9" s="99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</row>
    <row r="10" spans="1:48" ht="17.25" x14ac:dyDescent="0.25">
      <c r="A10" s="79" t="s">
        <v>105</v>
      </c>
      <c r="B10" s="79" t="s">
        <v>122</v>
      </c>
      <c r="C10" s="79" t="s">
        <v>91</v>
      </c>
      <c r="D10" s="79" t="s">
        <v>116</v>
      </c>
      <c r="E10" s="77" t="s">
        <v>122</v>
      </c>
      <c r="F10" s="77" t="s">
        <v>91</v>
      </c>
      <c r="G10" s="88" t="s">
        <v>126</v>
      </c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</row>
    <row r="11" spans="1:48" x14ac:dyDescent="0.25">
      <c r="A11" s="105" t="s">
        <v>108</v>
      </c>
      <c r="B11" s="92">
        <f>3*D4*F4^2</f>
        <v>1.3348962</v>
      </c>
      <c r="C11" s="93">
        <f>0.3333*F4</f>
        <v>3.2996699999999997E-2</v>
      </c>
      <c r="D11" s="93">
        <f>G4/G7</f>
        <v>0</v>
      </c>
      <c r="E11" s="92">
        <f>(27/64)*(($D$9^2)*(E4)^2)/D4</f>
        <v>2.2698723503854628</v>
      </c>
      <c r="F11" s="93">
        <f>(1/8)*($D$9*E4)/D4</f>
        <v>4.3031938325991191E-2</v>
      </c>
      <c r="G11" s="93">
        <f>SUM(D11:D13)</f>
        <v>0.99999999999999989</v>
      </c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</row>
    <row r="12" spans="1:48" x14ac:dyDescent="0.25">
      <c r="A12" s="105" t="s">
        <v>109</v>
      </c>
      <c r="B12" s="92">
        <f>3*D5*F5^2</f>
        <v>3.1673184000000001</v>
      </c>
      <c r="C12" s="93">
        <f t="shared" ref="C12:C13" si="0">0.3333*F5</f>
        <v>4.9328399999999994E-2</v>
      </c>
      <c r="D12" s="93">
        <f>G5/G7</f>
        <v>0.74576271186440668</v>
      </c>
      <c r="E12" s="92">
        <f t="shared" ref="E12:E13" si="1">(27/64)*(($D$9^2)*(E5)^2)/D5</f>
        <v>5.4891174337655597</v>
      </c>
      <c r="F12" s="93">
        <f t="shared" ref="F12:F13" si="2">(1/8)*($D$9*E5)/D5</f>
        <v>6.494502074688796E-2</v>
      </c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</row>
    <row r="13" spans="1:48" x14ac:dyDescent="0.25">
      <c r="A13" s="105" t="s">
        <v>110</v>
      </c>
      <c r="B13" s="92">
        <f>3*D6*F6^2</f>
        <v>5.1799713000000001</v>
      </c>
      <c r="C13" s="93">
        <f t="shared" si="0"/>
        <v>6.7659899999999995E-2</v>
      </c>
      <c r="D13" s="93">
        <f>G6/G7</f>
        <v>0.25423728813559321</v>
      </c>
      <c r="E13" s="92">
        <f t="shared" si="1"/>
        <v>9.2583007748806718</v>
      </c>
      <c r="F13" s="93">
        <f t="shared" si="2"/>
        <v>9.0464200477326978E-2</v>
      </c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</row>
    <row r="14" spans="1:48" x14ac:dyDescent="0.25">
      <c r="B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</row>
    <row r="15" spans="1:48" x14ac:dyDescent="0.25">
      <c r="A15" s="96" t="s">
        <v>114</v>
      </c>
      <c r="B15" s="96"/>
      <c r="C15" s="96"/>
      <c r="D15" s="96"/>
      <c r="E15" s="96"/>
      <c r="F15" s="78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</row>
    <row r="16" spans="1:48" ht="18.75" x14ac:dyDescent="0.35">
      <c r="A16" s="79" t="s">
        <v>131</v>
      </c>
      <c r="B16" s="79" t="s">
        <v>132</v>
      </c>
      <c r="C16" s="85" t="s">
        <v>123</v>
      </c>
      <c r="D16" s="85" t="s">
        <v>124</v>
      </c>
      <c r="E16" s="85" t="s">
        <v>125</v>
      </c>
      <c r="F16" s="78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</row>
    <row r="17" spans="1:48" x14ac:dyDescent="0.25">
      <c r="A17" s="93">
        <f>((D11*B11^0.5)+(D12*B12^0.5)+(D13*B13^0.5))^2</f>
        <v>3.6323163088384591</v>
      </c>
      <c r="B17" s="93">
        <f>(D11*C11)+(D12*C12)+(D13*C13)</f>
        <v>5.3988950847457612E-2</v>
      </c>
      <c r="C17" s="93">
        <f>D11*D4+D12*D5+D13*D6</f>
        <v>46.59830508474576</v>
      </c>
      <c r="D17" s="93">
        <f>D11*E4+D12*E5+D13*E6</f>
        <v>321.77288135593216</v>
      </c>
      <c r="E17" s="93">
        <f>D11*F4+D12*F5+D13*F6</f>
        <v>0.16198305084745759</v>
      </c>
      <c r="F17" s="78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</row>
    <row r="18" spans="1:48" x14ac:dyDescent="0.25">
      <c r="A18" s="87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</row>
    <row r="19" spans="1:48" x14ac:dyDescent="0.25">
      <c r="A19" s="100" t="s">
        <v>115</v>
      </c>
      <c r="B19" s="100"/>
      <c r="C19" s="100"/>
      <c r="D19" s="100"/>
      <c r="E19" s="100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</row>
    <row r="20" spans="1:48" ht="18.75" x14ac:dyDescent="0.35">
      <c r="A20" s="79" t="s">
        <v>131</v>
      </c>
      <c r="B20" s="79" t="s">
        <v>132</v>
      </c>
      <c r="C20" s="85" t="s">
        <v>123</v>
      </c>
      <c r="D20" s="85" t="s">
        <v>124</v>
      </c>
      <c r="E20" s="85" t="s">
        <v>125</v>
      </c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</row>
    <row r="21" spans="1:48" x14ac:dyDescent="0.25">
      <c r="A21" s="93">
        <f>((D11*E11^0.5)+(D12*E12^0.5)+(D13*E13^0.5))^2</f>
        <v>6.3545174603942884</v>
      </c>
      <c r="B21" s="93">
        <f>(D11*F11)+(D12*F12)+(D13*F13)</f>
        <v>7.1432947796999574E-2</v>
      </c>
      <c r="C21" s="93">
        <f>D11*D4+D12*D5+D13*D6</f>
        <v>46.59830508474576</v>
      </c>
      <c r="D21" s="93">
        <f>D11*E4+D12*E5+D13*E6</f>
        <v>321.77288135593216</v>
      </c>
      <c r="E21" s="93">
        <f>D11*F4+D12*F5+D13*F6</f>
        <v>0.16198305084745759</v>
      </c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</row>
    <row r="22" spans="1:48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</row>
    <row r="23" spans="1:48" x14ac:dyDescent="0.25">
      <c r="A23" s="103" t="s">
        <v>130</v>
      </c>
      <c r="B23" s="103"/>
      <c r="C23" s="103"/>
      <c r="D23" s="103"/>
      <c r="E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</row>
    <row r="24" spans="1:48" x14ac:dyDescent="0.25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</row>
    <row r="25" spans="1:48" x14ac:dyDescent="0.25">
      <c r="A25" s="102" t="s">
        <v>127</v>
      </c>
      <c r="B25" s="102"/>
      <c r="C25" s="102"/>
      <c r="D25" s="102"/>
      <c r="E25" s="102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</row>
    <row r="26" spans="1:48" x14ac:dyDescent="0.25">
      <c r="A26" s="101"/>
      <c r="B26" s="101"/>
      <c r="C26" s="101"/>
      <c r="D26" s="101"/>
      <c r="E26" s="101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</row>
    <row r="27" spans="1:48" x14ac:dyDescent="0.25">
      <c r="A27" s="104" t="s">
        <v>128</v>
      </c>
      <c r="B27" s="104"/>
      <c r="C27" s="104"/>
      <c r="D27" s="104"/>
      <c r="E27" s="104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</row>
    <row r="28" spans="1:48" x14ac:dyDescent="0.25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</row>
    <row r="29" spans="1:48" x14ac:dyDescent="0.25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</row>
    <row r="30" spans="1:48" x14ac:dyDescent="0.25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</row>
    <row r="31" spans="1:48" x14ac:dyDescent="0.25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</row>
    <row r="32" spans="1:48" x14ac:dyDescent="0.25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</row>
    <row r="33" spans="1:48" x14ac:dyDescent="0.25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</row>
    <row r="34" spans="1:48" x14ac:dyDescent="0.25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</row>
    <row r="35" spans="1:48" x14ac:dyDescent="0.25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</row>
    <row r="36" spans="1:48" x14ac:dyDescent="0.25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</row>
    <row r="37" spans="1:48" x14ac:dyDescent="0.25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</row>
    <row r="38" spans="1:48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</row>
    <row r="39" spans="1:48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</row>
    <row r="40" spans="1:48" x14ac:dyDescent="0.25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</row>
    <row r="41" spans="1:48" x14ac:dyDescent="0.25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</row>
    <row r="42" spans="1:48" x14ac:dyDescent="0.25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</row>
    <row r="43" spans="1:48" x14ac:dyDescent="0.25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</row>
    <row r="44" spans="1:48" x14ac:dyDescent="0.25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</row>
    <row r="45" spans="1:48" x14ac:dyDescent="0.25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</row>
    <row r="46" spans="1:48" x14ac:dyDescent="0.25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</row>
    <row r="47" spans="1:48" x14ac:dyDescent="0.25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</row>
    <row r="48" spans="1:48" x14ac:dyDescent="0.25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</row>
    <row r="49" spans="1:48" x14ac:dyDescent="0.25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</row>
    <row r="50" spans="1:48" x14ac:dyDescent="0.25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</row>
    <row r="51" spans="1:48" x14ac:dyDescent="0.25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</row>
    <row r="52" spans="1:48" x14ac:dyDescent="0.25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</row>
    <row r="53" spans="1:48" x14ac:dyDescent="0.25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</row>
    <row r="54" spans="1:48" x14ac:dyDescent="0.25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</row>
    <row r="55" spans="1:48" x14ac:dyDescent="0.25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</row>
    <row r="56" spans="1:48" x14ac:dyDescent="0.25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</row>
    <row r="57" spans="1:48" x14ac:dyDescent="0.25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</row>
    <row r="58" spans="1:48" x14ac:dyDescent="0.25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</row>
    <row r="59" spans="1:48" x14ac:dyDescent="0.25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</row>
    <row r="60" spans="1:48" x14ac:dyDescent="0.25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</row>
    <row r="61" spans="1:48" x14ac:dyDescent="0.25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</row>
    <row r="62" spans="1:48" x14ac:dyDescent="0.25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</row>
    <row r="63" spans="1:48" x14ac:dyDescent="0.25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</row>
    <row r="64" spans="1:48" x14ac:dyDescent="0.25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</row>
    <row r="65" spans="1:48" x14ac:dyDescent="0.25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</row>
    <row r="66" spans="1:48" x14ac:dyDescent="0.25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</row>
    <row r="67" spans="1:48" x14ac:dyDescent="0.25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</row>
    <row r="68" spans="1:48" x14ac:dyDescent="0.25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</row>
    <row r="69" spans="1:48" x14ac:dyDescent="0.25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</row>
    <row r="70" spans="1:48" x14ac:dyDescent="0.25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</row>
    <row r="71" spans="1:48" x14ac:dyDescent="0.25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</row>
    <row r="72" spans="1:48" x14ac:dyDescent="0.25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</row>
    <row r="73" spans="1:48" x14ac:dyDescent="0.25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</row>
    <row r="74" spans="1:48" x14ac:dyDescent="0.25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</row>
    <row r="75" spans="1:48" x14ac:dyDescent="0.25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</row>
    <row r="76" spans="1:48" x14ac:dyDescent="0.25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</row>
    <row r="77" spans="1:48" x14ac:dyDescent="0.25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</row>
    <row r="78" spans="1:48" x14ac:dyDescent="0.25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</row>
    <row r="79" spans="1:48" x14ac:dyDescent="0.25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</row>
    <row r="80" spans="1:48" x14ac:dyDescent="0.25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</row>
    <row r="81" spans="1:48" x14ac:dyDescent="0.25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</row>
    <row r="82" spans="1:48" x14ac:dyDescent="0.25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</row>
    <row r="83" spans="1:48" x14ac:dyDescent="0.25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</row>
    <row r="84" spans="1:48" x14ac:dyDescent="0.25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</row>
    <row r="85" spans="1:48" x14ac:dyDescent="0.25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</row>
    <row r="86" spans="1:48" x14ac:dyDescent="0.25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</row>
    <row r="87" spans="1:48" x14ac:dyDescent="0.25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</row>
    <row r="88" spans="1:48" x14ac:dyDescent="0.25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</row>
    <row r="89" spans="1:48" x14ac:dyDescent="0.25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</row>
    <row r="90" spans="1:48" x14ac:dyDescent="0.25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</row>
    <row r="91" spans="1:48" x14ac:dyDescent="0.25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</row>
    <row r="92" spans="1:48" x14ac:dyDescent="0.25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</row>
    <row r="93" spans="1:48" x14ac:dyDescent="0.25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</row>
    <row r="94" spans="1:48" x14ac:dyDescent="0.25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</row>
    <row r="95" spans="1:48" x14ac:dyDescent="0.25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</row>
    <row r="96" spans="1:48" x14ac:dyDescent="0.25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</row>
    <row r="97" spans="1:48" x14ac:dyDescent="0.25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</row>
    <row r="98" spans="1:48" x14ac:dyDescent="0.25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</row>
    <row r="99" spans="1:48" x14ac:dyDescent="0.25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</row>
    <row r="100" spans="1:48" x14ac:dyDescent="0.25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</row>
    <row r="101" spans="1:48" x14ac:dyDescent="0.25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</row>
    <row r="102" spans="1:48" x14ac:dyDescent="0.25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</row>
    <row r="103" spans="1:48" x14ac:dyDescent="0.25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</row>
    <row r="104" spans="1:48" x14ac:dyDescent="0.25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</row>
    <row r="105" spans="1:48" x14ac:dyDescent="0.25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</row>
    <row r="106" spans="1:48" x14ac:dyDescent="0.25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</row>
    <row r="107" spans="1:48" x14ac:dyDescent="0.25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</row>
    <row r="108" spans="1:48" x14ac:dyDescent="0.25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</row>
    <row r="109" spans="1:48" x14ac:dyDescent="0.25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</row>
    <row r="110" spans="1:48" x14ac:dyDescent="0.25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</row>
    <row r="111" spans="1:48" x14ac:dyDescent="0.25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</row>
    <row r="112" spans="1:48" x14ac:dyDescent="0.25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</row>
    <row r="113" spans="1:48" x14ac:dyDescent="0.25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</row>
    <row r="114" spans="1:48" x14ac:dyDescent="0.25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</row>
    <row r="115" spans="1:48" x14ac:dyDescent="0.25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</row>
    <row r="116" spans="1:48" x14ac:dyDescent="0.25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</row>
    <row r="117" spans="1:48" x14ac:dyDescent="0.25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</row>
    <row r="118" spans="1:48" x14ac:dyDescent="0.25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</row>
    <row r="119" spans="1:48" x14ac:dyDescent="0.25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</row>
    <row r="120" spans="1:48" x14ac:dyDescent="0.25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</row>
    <row r="121" spans="1:48" x14ac:dyDescent="0.25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</row>
    <row r="122" spans="1:48" x14ac:dyDescent="0.25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</row>
    <row r="123" spans="1:48" x14ac:dyDescent="0.25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</row>
    <row r="124" spans="1:48" x14ac:dyDescent="0.25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</row>
    <row r="125" spans="1:48" x14ac:dyDescent="0.25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</row>
    <row r="126" spans="1:48" x14ac:dyDescent="0.25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</row>
    <row r="127" spans="1:48" x14ac:dyDescent="0.25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</row>
    <row r="128" spans="1:48" x14ac:dyDescent="0.25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</row>
    <row r="129" spans="1:48" x14ac:dyDescent="0.25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</row>
    <row r="130" spans="1:48" x14ac:dyDescent="0.25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</row>
    <row r="131" spans="1:48" x14ac:dyDescent="0.25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</row>
    <row r="132" spans="1:48" x14ac:dyDescent="0.25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</row>
    <row r="133" spans="1:48" x14ac:dyDescent="0.25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</row>
    <row r="134" spans="1:48" x14ac:dyDescent="0.25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</row>
    <row r="135" spans="1:48" x14ac:dyDescent="0.25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</row>
    <row r="136" spans="1:48" x14ac:dyDescent="0.25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</row>
    <row r="137" spans="1:48" x14ac:dyDescent="0.25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</row>
    <row r="138" spans="1:48" x14ac:dyDescent="0.25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</row>
    <row r="139" spans="1:48" x14ac:dyDescent="0.25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</row>
    <row r="140" spans="1:48" x14ac:dyDescent="0.25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</row>
    <row r="141" spans="1:48" x14ac:dyDescent="0.25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</row>
    <row r="142" spans="1:48" x14ac:dyDescent="0.25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</row>
    <row r="143" spans="1:48" x14ac:dyDescent="0.25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</row>
    <row r="144" spans="1:48" x14ac:dyDescent="0.25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</row>
    <row r="145" spans="1:48" x14ac:dyDescent="0.25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</row>
    <row r="146" spans="1:48" x14ac:dyDescent="0.25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</row>
    <row r="147" spans="1:48" x14ac:dyDescent="0.25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</row>
    <row r="148" spans="1:48" x14ac:dyDescent="0.25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</row>
    <row r="149" spans="1:48" x14ac:dyDescent="0.25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</row>
    <row r="150" spans="1:48" x14ac:dyDescent="0.25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</row>
    <row r="151" spans="1:48" x14ac:dyDescent="0.25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</row>
    <row r="152" spans="1:48" x14ac:dyDescent="0.25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</row>
    <row r="153" spans="1:48" x14ac:dyDescent="0.25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</row>
    <row r="154" spans="1:48" x14ac:dyDescent="0.25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</row>
    <row r="155" spans="1:48" x14ac:dyDescent="0.25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</row>
    <row r="156" spans="1:48" x14ac:dyDescent="0.25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</row>
    <row r="157" spans="1:48" x14ac:dyDescent="0.25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</row>
    <row r="158" spans="1:48" x14ac:dyDescent="0.25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</row>
    <row r="159" spans="1:48" x14ac:dyDescent="0.25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</row>
    <row r="160" spans="1:48" x14ac:dyDescent="0.25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</row>
    <row r="161" spans="1:48" x14ac:dyDescent="0.25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</row>
    <row r="162" spans="1:48" x14ac:dyDescent="0.25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</row>
    <row r="163" spans="1:48" x14ac:dyDescent="0.25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</row>
    <row r="164" spans="1:48" x14ac:dyDescent="0.25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</row>
    <row r="165" spans="1:48" x14ac:dyDescent="0.25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</row>
    <row r="166" spans="1:48" x14ac:dyDescent="0.25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</row>
    <row r="167" spans="1:48" x14ac:dyDescent="0.25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</row>
    <row r="168" spans="1:48" x14ac:dyDescent="0.25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</row>
    <row r="169" spans="1:48" x14ac:dyDescent="0.25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</row>
    <row r="170" spans="1:48" x14ac:dyDescent="0.25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</row>
    <row r="171" spans="1:48" x14ac:dyDescent="0.25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</row>
    <row r="172" spans="1:48" x14ac:dyDescent="0.25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</row>
    <row r="173" spans="1:48" x14ac:dyDescent="0.25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</row>
    <row r="174" spans="1:48" x14ac:dyDescent="0.25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</row>
    <row r="175" spans="1:48" x14ac:dyDescent="0.25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</row>
    <row r="176" spans="1:48" x14ac:dyDescent="0.25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</row>
    <row r="177" spans="1:48" x14ac:dyDescent="0.25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</row>
    <row r="178" spans="1:48" x14ac:dyDescent="0.25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</row>
    <row r="179" spans="1:48" x14ac:dyDescent="0.25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</row>
    <row r="180" spans="1:48" x14ac:dyDescent="0.25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</row>
    <row r="181" spans="1:48" x14ac:dyDescent="0.25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</row>
    <row r="182" spans="1:48" x14ac:dyDescent="0.25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</row>
    <row r="183" spans="1:48" x14ac:dyDescent="0.25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</row>
    <row r="184" spans="1:48" x14ac:dyDescent="0.25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</row>
    <row r="185" spans="1:48" x14ac:dyDescent="0.25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</row>
    <row r="186" spans="1:48" x14ac:dyDescent="0.25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</row>
    <row r="187" spans="1:48" x14ac:dyDescent="0.25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</row>
    <row r="188" spans="1:48" x14ac:dyDescent="0.25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</row>
    <row r="189" spans="1:48" x14ac:dyDescent="0.25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</row>
    <row r="190" spans="1:48" x14ac:dyDescent="0.25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</row>
    <row r="191" spans="1:48" x14ac:dyDescent="0.25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</row>
    <row r="192" spans="1:48" x14ac:dyDescent="0.25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</row>
    <row r="193" spans="1:48" x14ac:dyDescent="0.25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</row>
    <row r="194" spans="1:48" x14ac:dyDescent="0.25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</row>
    <row r="195" spans="1:48" x14ac:dyDescent="0.25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</row>
    <row r="196" spans="1:48" x14ac:dyDescent="0.25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</row>
    <row r="197" spans="1:48" x14ac:dyDescent="0.25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</row>
    <row r="198" spans="1:48" x14ac:dyDescent="0.25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</row>
    <row r="199" spans="1:48" x14ac:dyDescent="0.25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</row>
    <row r="200" spans="1:48" x14ac:dyDescent="0.25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</row>
    <row r="201" spans="1:48" x14ac:dyDescent="0.25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</row>
    <row r="202" spans="1:48" x14ac:dyDescent="0.25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</row>
    <row r="203" spans="1:48" x14ac:dyDescent="0.25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</row>
    <row r="204" spans="1:48" x14ac:dyDescent="0.25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</row>
    <row r="205" spans="1:48" x14ac:dyDescent="0.25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</row>
    <row r="206" spans="1:48" x14ac:dyDescent="0.25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</row>
    <row r="207" spans="1:48" x14ac:dyDescent="0.25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</row>
    <row r="208" spans="1:48" x14ac:dyDescent="0.25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</row>
    <row r="209" spans="1:48" x14ac:dyDescent="0.25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</row>
    <row r="210" spans="1:48" x14ac:dyDescent="0.25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</row>
    <row r="211" spans="1:48" x14ac:dyDescent="0.25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</row>
    <row r="212" spans="1:48" x14ac:dyDescent="0.25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</row>
    <row r="213" spans="1:48" x14ac:dyDescent="0.25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</row>
    <row r="214" spans="1:48" x14ac:dyDescent="0.25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</row>
    <row r="215" spans="1:48" x14ac:dyDescent="0.25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</row>
    <row r="216" spans="1:48" x14ac:dyDescent="0.25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</row>
    <row r="217" spans="1:48" x14ac:dyDescent="0.25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</row>
    <row r="218" spans="1:48" x14ac:dyDescent="0.25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</row>
    <row r="219" spans="1:48" x14ac:dyDescent="0.25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</row>
    <row r="220" spans="1:48" x14ac:dyDescent="0.25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</row>
    <row r="221" spans="1:48" x14ac:dyDescent="0.25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</row>
    <row r="222" spans="1:48" x14ac:dyDescent="0.25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</row>
    <row r="223" spans="1:48" x14ac:dyDescent="0.25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</row>
    <row r="224" spans="1:48" x14ac:dyDescent="0.25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</row>
    <row r="225" spans="1:48" x14ac:dyDescent="0.25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</row>
    <row r="226" spans="1:48" x14ac:dyDescent="0.25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</row>
    <row r="227" spans="1:48" x14ac:dyDescent="0.25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</row>
    <row r="228" spans="1:48" x14ac:dyDescent="0.25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</row>
    <row r="229" spans="1:48" x14ac:dyDescent="0.25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</row>
    <row r="230" spans="1:48" x14ac:dyDescent="0.25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</row>
    <row r="231" spans="1:48" x14ac:dyDescent="0.25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</row>
    <row r="232" spans="1:48" x14ac:dyDescent="0.25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</row>
    <row r="233" spans="1:48" x14ac:dyDescent="0.25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</row>
    <row r="234" spans="1:48" x14ac:dyDescent="0.25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</row>
    <row r="235" spans="1:48" x14ac:dyDescent="0.25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</row>
    <row r="236" spans="1:48" x14ac:dyDescent="0.25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</row>
    <row r="237" spans="1:48" x14ac:dyDescent="0.25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</row>
    <row r="238" spans="1:48" x14ac:dyDescent="0.25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</row>
    <row r="239" spans="1:48" x14ac:dyDescent="0.25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</row>
    <row r="240" spans="1:48" x14ac:dyDescent="0.25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</row>
    <row r="241" spans="1:48" x14ac:dyDescent="0.25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</row>
    <row r="242" spans="1:48" x14ac:dyDescent="0.25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</row>
    <row r="243" spans="1:48" x14ac:dyDescent="0.25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</row>
    <row r="244" spans="1:48" x14ac:dyDescent="0.25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</row>
    <row r="245" spans="1:48" x14ac:dyDescent="0.25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</row>
    <row r="246" spans="1:48" x14ac:dyDescent="0.25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</row>
    <row r="247" spans="1:48" x14ac:dyDescent="0.25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</row>
    <row r="248" spans="1:48" x14ac:dyDescent="0.25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</row>
    <row r="249" spans="1:48" x14ac:dyDescent="0.25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</row>
    <row r="250" spans="1:48" x14ac:dyDescent="0.25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</row>
    <row r="251" spans="1:48" x14ac:dyDescent="0.25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</row>
    <row r="252" spans="1:48" x14ac:dyDescent="0.25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</row>
    <row r="253" spans="1:48" x14ac:dyDescent="0.25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</row>
    <row r="254" spans="1:48" x14ac:dyDescent="0.25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</row>
    <row r="255" spans="1:48" x14ac:dyDescent="0.25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</row>
    <row r="256" spans="1:48" x14ac:dyDescent="0.25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</row>
    <row r="257" spans="1:48" x14ac:dyDescent="0.25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</row>
    <row r="258" spans="1:48" x14ac:dyDescent="0.25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</row>
    <row r="259" spans="1:48" x14ac:dyDescent="0.25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</row>
    <row r="260" spans="1:48" x14ac:dyDescent="0.25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</row>
    <row r="261" spans="1:48" x14ac:dyDescent="0.25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</row>
    <row r="262" spans="1:48" x14ac:dyDescent="0.25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</row>
    <row r="263" spans="1:48" x14ac:dyDescent="0.25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</row>
    <row r="264" spans="1:48" x14ac:dyDescent="0.25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</row>
    <row r="265" spans="1:48" x14ac:dyDescent="0.25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</row>
    <row r="266" spans="1:48" x14ac:dyDescent="0.25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</row>
    <row r="267" spans="1:48" x14ac:dyDescent="0.25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</row>
    <row r="268" spans="1:48" x14ac:dyDescent="0.25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</row>
    <row r="269" spans="1:48" x14ac:dyDescent="0.25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</row>
    <row r="270" spans="1:48" x14ac:dyDescent="0.25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</row>
    <row r="271" spans="1:48" x14ac:dyDescent="0.25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</row>
    <row r="272" spans="1:48" x14ac:dyDescent="0.25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</row>
    <row r="273" spans="1:48" x14ac:dyDescent="0.25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</row>
    <row r="274" spans="1:48" x14ac:dyDescent="0.25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</row>
    <row r="275" spans="1:48" x14ac:dyDescent="0.25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</row>
    <row r="276" spans="1:48" x14ac:dyDescent="0.25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</row>
    <row r="277" spans="1:48" x14ac:dyDescent="0.25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</row>
    <row r="278" spans="1:48" x14ac:dyDescent="0.25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</row>
    <row r="279" spans="1:48" x14ac:dyDescent="0.25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</row>
    <row r="280" spans="1:48" x14ac:dyDescent="0.25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</row>
    <row r="281" spans="1:48" x14ac:dyDescent="0.25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</row>
    <row r="282" spans="1:48" x14ac:dyDescent="0.25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</row>
    <row r="283" spans="1:48" x14ac:dyDescent="0.25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</row>
    <row r="284" spans="1:48" x14ac:dyDescent="0.25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</row>
    <row r="285" spans="1:48" x14ac:dyDescent="0.25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</row>
    <row r="286" spans="1:48" x14ac:dyDescent="0.25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</row>
    <row r="287" spans="1:48" x14ac:dyDescent="0.25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</row>
    <row r="288" spans="1:48" x14ac:dyDescent="0.25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</row>
    <row r="289" spans="1:48" x14ac:dyDescent="0.25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</row>
    <row r="290" spans="1:48" x14ac:dyDescent="0.25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</row>
    <row r="291" spans="1:48" x14ac:dyDescent="0.25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</row>
    <row r="292" spans="1:48" x14ac:dyDescent="0.25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</row>
    <row r="293" spans="1:48" x14ac:dyDescent="0.25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</row>
    <row r="294" spans="1:48" x14ac:dyDescent="0.25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</row>
    <row r="295" spans="1:48" x14ac:dyDescent="0.25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</row>
    <row r="296" spans="1:48" x14ac:dyDescent="0.25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</row>
    <row r="297" spans="1:48" x14ac:dyDescent="0.25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</row>
    <row r="298" spans="1:48" x14ac:dyDescent="0.25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</row>
    <row r="299" spans="1:48" x14ac:dyDescent="0.25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</row>
    <row r="300" spans="1:48" x14ac:dyDescent="0.25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</row>
    <row r="301" spans="1:48" x14ac:dyDescent="0.25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</row>
    <row r="302" spans="1:48" x14ac:dyDescent="0.25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</row>
    <row r="303" spans="1:48" x14ac:dyDescent="0.25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</row>
    <row r="304" spans="1:48" x14ac:dyDescent="0.25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</row>
    <row r="305" spans="1:48" x14ac:dyDescent="0.25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</row>
    <row r="306" spans="1:48" x14ac:dyDescent="0.25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</row>
    <row r="307" spans="1:48" x14ac:dyDescent="0.25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</row>
    <row r="308" spans="1:48" x14ac:dyDescent="0.25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</row>
    <row r="309" spans="1:48" x14ac:dyDescent="0.25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</row>
    <row r="310" spans="1:48" x14ac:dyDescent="0.25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</row>
    <row r="311" spans="1:48" x14ac:dyDescent="0.25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</row>
    <row r="312" spans="1:48" x14ac:dyDescent="0.25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</row>
    <row r="313" spans="1:48" x14ac:dyDescent="0.25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</row>
    <row r="314" spans="1:48" x14ac:dyDescent="0.25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</row>
    <row r="315" spans="1:48" x14ac:dyDescent="0.25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</row>
    <row r="316" spans="1:48" x14ac:dyDescent="0.25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</row>
    <row r="317" spans="1:48" x14ac:dyDescent="0.25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</row>
    <row r="318" spans="1:48" x14ac:dyDescent="0.25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</row>
    <row r="319" spans="1:48" x14ac:dyDescent="0.25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</row>
    <row r="320" spans="1:48" x14ac:dyDescent="0.25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</row>
    <row r="321" spans="1:48" x14ac:dyDescent="0.25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</row>
    <row r="322" spans="1:48" x14ac:dyDescent="0.25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</row>
    <row r="323" spans="1:48" x14ac:dyDescent="0.25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</row>
    <row r="324" spans="1:48" x14ac:dyDescent="0.25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</row>
    <row r="325" spans="1:48" x14ac:dyDescent="0.25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</row>
    <row r="326" spans="1:48" x14ac:dyDescent="0.25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</row>
    <row r="327" spans="1:48" x14ac:dyDescent="0.25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</row>
    <row r="328" spans="1:48" x14ac:dyDescent="0.25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</row>
    <row r="329" spans="1:48" x14ac:dyDescent="0.25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</row>
    <row r="330" spans="1:48" x14ac:dyDescent="0.25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</row>
    <row r="331" spans="1:48" x14ac:dyDescent="0.25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</row>
    <row r="332" spans="1:48" x14ac:dyDescent="0.25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</row>
    <row r="333" spans="1:48" x14ac:dyDescent="0.25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</row>
    <row r="334" spans="1:48" x14ac:dyDescent="0.25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</row>
    <row r="335" spans="1:48" x14ac:dyDescent="0.25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</row>
    <row r="336" spans="1:48" x14ac:dyDescent="0.25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</row>
    <row r="337" spans="1:48" x14ac:dyDescent="0.25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</row>
    <row r="338" spans="1:48" x14ac:dyDescent="0.25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</row>
    <row r="339" spans="1:48" x14ac:dyDescent="0.25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</row>
    <row r="340" spans="1:48" x14ac:dyDescent="0.25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</row>
    <row r="341" spans="1:48" x14ac:dyDescent="0.25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</row>
    <row r="342" spans="1:48" x14ac:dyDescent="0.25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</row>
    <row r="343" spans="1:48" x14ac:dyDescent="0.25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</row>
    <row r="344" spans="1:48" x14ac:dyDescent="0.25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</row>
    <row r="345" spans="1:48" x14ac:dyDescent="0.25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</row>
    <row r="346" spans="1:48" x14ac:dyDescent="0.25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</row>
    <row r="347" spans="1:48" x14ac:dyDescent="0.25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</row>
    <row r="348" spans="1:48" x14ac:dyDescent="0.25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</row>
    <row r="349" spans="1:48" x14ac:dyDescent="0.25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</row>
    <row r="350" spans="1:48" x14ac:dyDescent="0.25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</row>
    <row r="351" spans="1:48" x14ac:dyDescent="0.25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</row>
    <row r="352" spans="1:48" x14ac:dyDescent="0.25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</row>
    <row r="353" spans="1:48" x14ac:dyDescent="0.25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</row>
    <row r="354" spans="1:48" x14ac:dyDescent="0.25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</row>
    <row r="355" spans="1:48" x14ac:dyDescent="0.25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</row>
    <row r="356" spans="1:48" x14ac:dyDescent="0.25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</row>
    <row r="357" spans="1:48" x14ac:dyDescent="0.25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</row>
    <row r="358" spans="1:48" x14ac:dyDescent="0.25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</row>
    <row r="359" spans="1:48" x14ac:dyDescent="0.25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</row>
    <row r="360" spans="1:48" x14ac:dyDescent="0.25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</row>
    <row r="361" spans="1:48" x14ac:dyDescent="0.25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</row>
    <row r="362" spans="1:48" x14ac:dyDescent="0.25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</row>
    <row r="363" spans="1:48" x14ac:dyDescent="0.25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</row>
    <row r="364" spans="1:48" x14ac:dyDescent="0.25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</row>
    <row r="365" spans="1:48" x14ac:dyDescent="0.25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</row>
    <row r="366" spans="1:48" x14ac:dyDescent="0.25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</row>
    <row r="367" spans="1:48" x14ac:dyDescent="0.25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</row>
    <row r="368" spans="1:48" x14ac:dyDescent="0.25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</row>
    <row r="369" spans="1:48" x14ac:dyDescent="0.25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</row>
    <row r="370" spans="1:48" x14ac:dyDescent="0.25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</row>
    <row r="371" spans="1:48" x14ac:dyDescent="0.25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</row>
    <row r="372" spans="1:48" x14ac:dyDescent="0.25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</row>
    <row r="373" spans="1:48" x14ac:dyDescent="0.25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</row>
    <row r="374" spans="1:48" x14ac:dyDescent="0.25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</row>
    <row r="375" spans="1:48" x14ac:dyDescent="0.25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</row>
    <row r="376" spans="1:48" x14ac:dyDescent="0.25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</row>
    <row r="377" spans="1:48" x14ac:dyDescent="0.25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</row>
    <row r="378" spans="1:48" x14ac:dyDescent="0.25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</row>
    <row r="379" spans="1:48" x14ac:dyDescent="0.25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</row>
    <row r="380" spans="1:48" x14ac:dyDescent="0.25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</row>
    <row r="381" spans="1:48" x14ac:dyDescent="0.25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</row>
    <row r="382" spans="1:48" x14ac:dyDescent="0.25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</row>
    <row r="383" spans="1:48" x14ac:dyDescent="0.25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</row>
    <row r="384" spans="1:48" x14ac:dyDescent="0.25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</row>
    <row r="385" spans="1:48" x14ac:dyDescent="0.25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</row>
    <row r="386" spans="1:48" x14ac:dyDescent="0.25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</row>
    <row r="387" spans="1:48" x14ac:dyDescent="0.25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</row>
    <row r="388" spans="1:48" x14ac:dyDescent="0.25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</row>
    <row r="389" spans="1:48" x14ac:dyDescent="0.25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</row>
    <row r="390" spans="1:48" x14ac:dyDescent="0.25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</row>
    <row r="391" spans="1:48" x14ac:dyDescent="0.25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</row>
    <row r="392" spans="1:48" x14ac:dyDescent="0.25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</row>
    <row r="393" spans="1:48" x14ac:dyDescent="0.25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</row>
    <row r="394" spans="1:48" x14ac:dyDescent="0.25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</row>
    <row r="395" spans="1:48" x14ac:dyDescent="0.25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</row>
    <row r="396" spans="1:48" x14ac:dyDescent="0.25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</row>
    <row r="397" spans="1:48" x14ac:dyDescent="0.25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</row>
    <row r="398" spans="1:48" x14ac:dyDescent="0.25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</row>
    <row r="399" spans="1:48" x14ac:dyDescent="0.25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</row>
    <row r="400" spans="1:48" x14ac:dyDescent="0.25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</row>
    <row r="401" spans="1:48" x14ac:dyDescent="0.25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</row>
    <row r="402" spans="1:48" x14ac:dyDescent="0.25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</row>
    <row r="403" spans="1:48" x14ac:dyDescent="0.25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</row>
    <row r="404" spans="1:48" x14ac:dyDescent="0.25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</row>
    <row r="405" spans="1:48" x14ac:dyDescent="0.25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</row>
    <row r="406" spans="1:48" x14ac:dyDescent="0.25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</row>
    <row r="407" spans="1:48" x14ac:dyDescent="0.25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</row>
    <row r="408" spans="1:48" x14ac:dyDescent="0.25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</row>
    <row r="409" spans="1:48" x14ac:dyDescent="0.25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</row>
    <row r="410" spans="1:48" x14ac:dyDescent="0.25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</row>
    <row r="411" spans="1:48" x14ac:dyDescent="0.25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</row>
    <row r="412" spans="1:48" x14ac:dyDescent="0.25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</row>
    <row r="413" spans="1:48" x14ac:dyDescent="0.25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</row>
    <row r="414" spans="1:48" x14ac:dyDescent="0.25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</row>
    <row r="415" spans="1:48" x14ac:dyDescent="0.25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</row>
    <row r="416" spans="1:48" x14ac:dyDescent="0.25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</row>
    <row r="417" spans="1:48" x14ac:dyDescent="0.25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</row>
    <row r="418" spans="1:48" x14ac:dyDescent="0.25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</row>
    <row r="419" spans="1:48" x14ac:dyDescent="0.25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</row>
    <row r="420" spans="1:48" x14ac:dyDescent="0.25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</row>
    <row r="421" spans="1:48" x14ac:dyDescent="0.25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</row>
    <row r="422" spans="1:48" x14ac:dyDescent="0.25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</row>
    <row r="423" spans="1:48" x14ac:dyDescent="0.25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</row>
    <row r="424" spans="1:48" x14ac:dyDescent="0.25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</row>
    <row r="425" spans="1:48" x14ac:dyDescent="0.25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</row>
    <row r="426" spans="1:48" x14ac:dyDescent="0.25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</row>
    <row r="427" spans="1:48" x14ac:dyDescent="0.25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</row>
    <row r="428" spans="1:48" x14ac:dyDescent="0.25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</row>
    <row r="429" spans="1:48" x14ac:dyDescent="0.25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</row>
    <row r="430" spans="1:48" x14ac:dyDescent="0.25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</row>
    <row r="431" spans="1:48" x14ac:dyDescent="0.25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</row>
    <row r="432" spans="1:48" x14ac:dyDescent="0.25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</row>
    <row r="433" spans="1:48" x14ac:dyDescent="0.25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</row>
    <row r="434" spans="1:48" x14ac:dyDescent="0.25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</row>
    <row r="435" spans="1:48" x14ac:dyDescent="0.25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</row>
    <row r="436" spans="1:48" x14ac:dyDescent="0.25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</row>
    <row r="437" spans="1:48" x14ac:dyDescent="0.25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</row>
    <row r="438" spans="1:48" x14ac:dyDescent="0.25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</row>
    <row r="439" spans="1:48" x14ac:dyDescent="0.25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</row>
    <row r="440" spans="1:48" x14ac:dyDescent="0.25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</row>
    <row r="441" spans="1:48" x14ac:dyDescent="0.25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</row>
    <row r="442" spans="1:48" x14ac:dyDescent="0.25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</row>
    <row r="443" spans="1:48" x14ac:dyDescent="0.25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</row>
    <row r="444" spans="1:48" x14ac:dyDescent="0.25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</row>
    <row r="445" spans="1:48" x14ac:dyDescent="0.25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</row>
    <row r="446" spans="1:48" x14ac:dyDescent="0.25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</row>
    <row r="447" spans="1:48" x14ac:dyDescent="0.25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</row>
    <row r="448" spans="1:48" x14ac:dyDescent="0.25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</row>
    <row r="449" spans="1:48" x14ac:dyDescent="0.25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</row>
    <row r="450" spans="1:48" x14ac:dyDescent="0.25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</row>
    <row r="451" spans="1:48" x14ac:dyDescent="0.25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</row>
    <row r="452" spans="1:48" x14ac:dyDescent="0.25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</row>
    <row r="453" spans="1:48" x14ac:dyDescent="0.25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</row>
    <row r="454" spans="1:48" x14ac:dyDescent="0.25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</row>
    <row r="455" spans="1:48" x14ac:dyDescent="0.25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</row>
    <row r="456" spans="1:48" x14ac:dyDescent="0.25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</row>
    <row r="457" spans="1:48" x14ac:dyDescent="0.25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</row>
    <row r="458" spans="1:48" x14ac:dyDescent="0.25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</row>
    <row r="459" spans="1:48" x14ac:dyDescent="0.25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</row>
    <row r="460" spans="1:48" x14ac:dyDescent="0.25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</row>
    <row r="461" spans="1:48" x14ac:dyDescent="0.25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</row>
    <row r="462" spans="1:48" x14ac:dyDescent="0.25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</row>
    <row r="463" spans="1:48" x14ac:dyDescent="0.25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</row>
    <row r="464" spans="1:48" x14ac:dyDescent="0.25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</row>
    <row r="465" spans="1:48" x14ac:dyDescent="0.25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</row>
    <row r="466" spans="1:48" x14ac:dyDescent="0.25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</row>
    <row r="467" spans="1:48" x14ac:dyDescent="0.25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</row>
    <row r="468" spans="1:48" x14ac:dyDescent="0.25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</row>
    <row r="469" spans="1:48" x14ac:dyDescent="0.25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</row>
    <row r="470" spans="1:48" x14ac:dyDescent="0.25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</row>
    <row r="471" spans="1:48" x14ac:dyDescent="0.25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</row>
    <row r="472" spans="1:48" x14ac:dyDescent="0.25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</row>
    <row r="473" spans="1:48" x14ac:dyDescent="0.25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</row>
    <row r="474" spans="1:48" x14ac:dyDescent="0.25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</row>
    <row r="475" spans="1:48" x14ac:dyDescent="0.25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</row>
    <row r="476" spans="1:48" x14ac:dyDescent="0.25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</row>
    <row r="477" spans="1:48" x14ac:dyDescent="0.25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</row>
    <row r="478" spans="1:48" x14ac:dyDescent="0.25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</row>
    <row r="479" spans="1:48" x14ac:dyDescent="0.25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</row>
    <row r="480" spans="1:48" x14ac:dyDescent="0.25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</row>
    <row r="481" spans="1:48" x14ac:dyDescent="0.25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</row>
    <row r="482" spans="1:48" x14ac:dyDescent="0.25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</row>
    <row r="483" spans="1:48" x14ac:dyDescent="0.25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</row>
    <row r="484" spans="1:48" x14ac:dyDescent="0.25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</row>
    <row r="485" spans="1:48" x14ac:dyDescent="0.25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</row>
    <row r="486" spans="1:48" x14ac:dyDescent="0.25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</row>
    <row r="487" spans="1:48" x14ac:dyDescent="0.25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</row>
    <row r="488" spans="1:48" x14ac:dyDescent="0.25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</row>
    <row r="489" spans="1:48" x14ac:dyDescent="0.25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</row>
    <row r="490" spans="1:48" x14ac:dyDescent="0.25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</row>
    <row r="491" spans="1:48" x14ac:dyDescent="0.25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</row>
    <row r="492" spans="1:48" x14ac:dyDescent="0.25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</row>
    <row r="493" spans="1:48" x14ac:dyDescent="0.25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</row>
    <row r="494" spans="1:48" x14ac:dyDescent="0.25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</row>
    <row r="495" spans="1:48" x14ac:dyDescent="0.25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</row>
    <row r="496" spans="1:48" x14ac:dyDescent="0.25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</row>
    <row r="497" spans="1:48" x14ac:dyDescent="0.25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</row>
    <row r="498" spans="1:48" x14ac:dyDescent="0.25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</row>
    <row r="499" spans="1:48" x14ac:dyDescent="0.25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</row>
    <row r="500" spans="1:48" x14ac:dyDescent="0.25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</row>
    <row r="501" spans="1:48" x14ac:dyDescent="0.25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</row>
    <row r="502" spans="1:48" x14ac:dyDescent="0.25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</row>
    <row r="503" spans="1:48" x14ac:dyDescent="0.25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</row>
    <row r="504" spans="1:48" x14ac:dyDescent="0.25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</row>
    <row r="505" spans="1:48" x14ac:dyDescent="0.25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</row>
    <row r="506" spans="1:48" x14ac:dyDescent="0.25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</row>
    <row r="507" spans="1:48" x14ac:dyDescent="0.25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</row>
    <row r="508" spans="1:48" x14ac:dyDescent="0.25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</row>
    <row r="509" spans="1:48" x14ac:dyDescent="0.25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</row>
    <row r="510" spans="1:48" x14ac:dyDescent="0.25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</row>
    <row r="511" spans="1:48" x14ac:dyDescent="0.25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</row>
    <row r="512" spans="1:48" x14ac:dyDescent="0.25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</row>
    <row r="513" spans="1:48" x14ac:dyDescent="0.25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</row>
    <row r="514" spans="1:48" x14ac:dyDescent="0.25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</row>
    <row r="515" spans="1:48" x14ac:dyDescent="0.25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</row>
    <row r="516" spans="1:48" x14ac:dyDescent="0.25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</row>
    <row r="517" spans="1:48" x14ac:dyDescent="0.25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</row>
    <row r="518" spans="1:48" x14ac:dyDescent="0.25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</row>
    <row r="519" spans="1:48" x14ac:dyDescent="0.25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</row>
    <row r="520" spans="1:48" x14ac:dyDescent="0.25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</row>
    <row r="521" spans="1:48" x14ac:dyDescent="0.25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</row>
    <row r="522" spans="1:48" x14ac:dyDescent="0.25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</row>
    <row r="523" spans="1:48" x14ac:dyDescent="0.25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</row>
    <row r="524" spans="1:48" x14ac:dyDescent="0.25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</row>
    <row r="525" spans="1:48" x14ac:dyDescent="0.25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</row>
    <row r="526" spans="1:48" x14ac:dyDescent="0.25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</row>
    <row r="527" spans="1:48" x14ac:dyDescent="0.25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</row>
    <row r="528" spans="1:48" x14ac:dyDescent="0.25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</row>
    <row r="529" spans="1:48" x14ac:dyDescent="0.25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</row>
    <row r="530" spans="1:48" x14ac:dyDescent="0.25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</row>
    <row r="531" spans="1:48" x14ac:dyDescent="0.25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</row>
    <row r="532" spans="1:48" x14ac:dyDescent="0.25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</row>
    <row r="533" spans="1:48" x14ac:dyDescent="0.25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</row>
    <row r="534" spans="1:48" x14ac:dyDescent="0.25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</row>
    <row r="535" spans="1:48" x14ac:dyDescent="0.25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</row>
    <row r="536" spans="1:48" x14ac:dyDescent="0.25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</row>
    <row r="537" spans="1:48" x14ac:dyDescent="0.25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</row>
    <row r="538" spans="1:48" x14ac:dyDescent="0.25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</row>
    <row r="539" spans="1:48" x14ac:dyDescent="0.25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</row>
    <row r="540" spans="1:48" x14ac:dyDescent="0.25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</row>
    <row r="541" spans="1:48" x14ac:dyDescent="0.25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</row>
    <row r="542" spans="1:48" x14ac:dyDescent="0.25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</row>
    <row r="543" spans="1:48" x14ac:dyDescent="0.25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</row>
    <row r="544" spans="1:48" x14ac:dyDescent="0.25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</row>
    <row r="545" spans="1:48" x14ac:dyDescent="0.25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</row>
    <row r="546" spans="1:48" x14ac:dyDescent="0.25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</row>
    <row r="547" spans="1:48" x14ac:dyDescent="0.25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</row>
    <row r="548" spans="1:48" x14ac:dyDescent="0.25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</row>
    <row r="549" spans="1:48" x14ac:dyDescent="0.25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</row>
    <row r="550" spans="1:48" x14ac:dyDescent="0.25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</row>
    <row r="551" spans="1:48" x14ac:dyDescent="0.25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</row>
    <row r="552" spans="1:48" x14ac:dyDescent="0.25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</row>
    <row r="553" spans="1:48" x14ac:dyDescent="0.25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</row>
    <row r="554" spans="1:48" x14ac:dyDescent="0.25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</row>
    <row r="555" spans="1:48" x14ac:dyDescent="0.25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</row>
    <row r="556" spans="1:48" x14ac:dyDescent="0.25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</row>
    <row r="557" spans="1:48" x14ac:dyDescent="0.25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</row>
    <row r="558" spans="1:48" x14ac:dyDescent="0.25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</row>
    <row r="559" spans="1:48" x14ac:dyDescent="0.25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</row>
    <row r="560" spans="1:48" x14ac:dyDescent="0.25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</row>
    <row r="561" spans="1:48" x14ac:dyDescent="0.25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</row>
    <row r="562" spans="1:48" x14ac:dyDescent="0.25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</row>
    <row r="563" spans="1:48" x14ac:dyDescent="0.25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</row>
    <row r="564" spans="1:48" x14ac:dyDescent="0.25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</row>
    <row r="565" spans="1:48" x14ac:dyDescent="0.25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</row>
    <row r="566" spans="1:48" x14ac:dyDescent="0.25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</row>
    <row r="567" spans="1:48" x14ac:dyDescent="0.25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</row>
    <row r="568" spans="1:48" x14ac:dyDescent="0.25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</row>
    <row r="569" spans="1:48" x14ac:dyDescent="0.25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</row>
    <row r="570" spans="1:48" x14ac:dyDescent="0.25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</row>
    <row r="571" spans="1:48" x14ac:dyDescent="0.25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</row>
    <row r="572" spans="1:48" x14ac:dyDescent="0.25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</row>
    <row r="573" spans="1:48" x14ac:dyDescent="0.25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</row>
    <row r="574" spans="1:48" x14ac:dyDescent="0.25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</row>
    <row r="575" spans="1:48" x14ac:dyDescent="0.25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</row>
    <row r="576" spans="1:48" x14ac:dyDescent="0.25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</row>
    <row r="577" spans="1:48" x14ac:dyDescent="0.25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</row>
    <row r="578" spans="1:48" x14ac:dyDescent="0.25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</row>
    <row r="579" spans="1:48" x14ac:dyDescent="0.25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</row>
    <row r="580" spans="1:48" x14ac:dyDescent="0.25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</row>
    <row r="581" spans="1:48" x14ac:dyDescent="0.25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</row>
    <row r="582" spans="1:48" x14ac:dyDescent="0.25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</row>
    <row r="583" spans="1:48" x14ac:dyDescent="0.25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</row>
    <row r="584" spans="1:48" x14ac:dyDescent="0.25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</row>
    <row r="585" spans="1:48" x14ac:dyDescent="0.25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</row>
    <row r="586" spans="1:48" x14ac:dyDescent="0.25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</row>
    <row r="587" spans="1:48" x14ac:dyDescent="0.25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</row>
    <row r="588" spans="1:48" x14ac:dyDescent="0.25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</row>
    <row r="589" spans="1:48" x14ac:dyDescent="0.25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</row>
    <row r="590" spans="1:48" x14ac:dyDescent="0.25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</row>
    <row r="591" spans="1:48" x14ac:dyDescent="0.25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</row>
    <row r="592" spans="1:48" x14ac:dyDescent="0.25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</row>
    <row r="593" spans="1:48" x14ac:dyDescent="0.25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</row>
    <row r="594" spans="1:48" x14ac:dyDescent="0.25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</row>
    <row r="595" spans="1:48" x14ac:dyDescent="0.25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</row>
    <row r="596" spans="1:48" x14ac:dyDescent="0.25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</row>
    <row r="597" spans="1:48" x14ac:dyDescent="0.25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</row>
    <row r="598" spans="1:48" x14ac:dyDescent="0.25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</row>
    <row r="599" spans="1:48" x14ac:dyDescent="0.25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</row>
    <row r="600" spans="1:48" x14ac:dyDescent="0.25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</row>
    <row r="601" spans="1:48" x14ac:dyDescent="0.25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</row>
    <row r="602" spans="1:48" x14ac:dyDescent="0.25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</row>
    <row r="603" spans="1:48" x14ac:dyDescent="0.25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</row>
    <row r="604" spans="1:48" x14ac:dyDescent="0.25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</row>
    <row r="605" spans="1:48" x14ac:dyDescent="0.25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</row>
    <row r="606" spans="1:48" x14ac:dyDescent="0.25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</row>
    <row r="607" spans="1:48" x14ac:dyDescent="0.25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</row>
    <row r="608" spans="1:48" x14ac:dyDescent="0.25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</row>
    <row r="609" spans="1:48" x14ac:dyDescent="0.25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</row>
    <row r="610" spans="1:48" x14ac:dyDescent="0.25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</row>
    <row r="611" spans="1:48" x14ac:dyDescent="0.25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</row>
    <row r="612" spans="1:48" x14ac:dyDescent="0.25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</row>
    <row r="613" spans="1:48" x14ac:dyDescent="0.25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</row>
    <row r="614" spans="1:48" x14ac:dyDescent="0.25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</row>
    <row r="615" spans="1:48" x14ac:dyDescent="0.25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</row>
    <row r="616" spans="1:48" x14ac:dyDescent="0.25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</row>
    <row r="617" spans="1:48" x14ac:dyDescent="0.25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</row>
    <row r="618" spans="1:48" x14ac:dyDescent="0.25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</row>
    <row r="619" spans="1:48" x14ac:dyDescent="0.25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</row>
    <row r="620" spans="1:48" x14ac:dyDescent="0.25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</row>
    <row r="621" spans="1:48" x14ac:dyDescent="0.25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</row>
    <row r="622" spans="1:48" x14ac:dyDescent="0.25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</row>
    <row r="623" spans="1:48" x14ac:dyDescent="0.25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</row>
    <row r="624" spans="1:48" x14ac:dyDescent="0.25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</row>
    <row r="625" spans="1:48" x14ac:dyDescent="0.25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</row>
    <row r="626" spans="1:48" x14ac:dyDescent="0.25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</row>
    <row r="627" spans="1:48" x14ac:dyDescent="0.25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</row>
    <row r="628" spans="1:48" x14ac:dyDescent="0.25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</row>
    <row r="629" spans="1:48" x14ac:dyDescent="0.25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</row>
    <row r="630" spans="1:48" x14ac:dyDescent="0.25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</row>
    <row r="631" spans="1:48" x14ac:dyDescent="0.25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</row>
    <row r="632" spans="1:48" x14ac:dyDescent="0.25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</row>
    <row r="633" spans="1:48" x14ac:dyDescent="0.25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</row>
    <row r="634" spans="1:48" x14ac:dyDescent="0.25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</row>
    <row r="635" spans="1:48" x14ac:dyDescent="0.25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</row>
    <row r="636" spans="1:48" x14ac:dyDescent="0.25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</row>
    <row r="637" spans="1:48" x14ac:dyDescent="0.25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</row>
    <row r="638" spans="1:48" x14ac:dyDescent="0.25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</row>
    <row r="639" spans="1:48" x14ac:dyDescent="0.25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</row>
    <row r="640" spans="1:48" x14ac:dyDescent="0.25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</row>
    <row r="641" spans="1:48" x14ac:dyDescent="0.25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</row>
    <row r="642" spans="1:48" x14ac:dyDescent="0.25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</row>
    <row r="643" spans="1:48" x14ac:dyDescent="0.25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</row>
    <row r="644" spans="1:48" x14ac:dyDescent="0.25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</row>
    <row r="645" spans="1:48" x14ac:dyDescent="0.25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</row>
    <row r="646" spans="1:48" x14ac:dyDescent="0.25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</row>
    <row r="647" spans="1:48" x14ac:dyDescent="0.25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</row>
    <row r="648" spans="1:48" x14ac:dyDescent="0.25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</row>
    <row r="649" spans="1:48" x14ac:dyDescent="0.25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</row>
    <row r="650" spans="1:48" x14ac:dyDescent="0.25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</row>
    <row r="651" spans="1:48" x14ac:dyDescent="0.25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</row>
    <row r="652" spans="1:48" x14ac:dyDescent="0.25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</row>
    <row r="653" spans="1:48" x14ac:dyDescent="0.25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</row>
    <row r="654" spans="1:48" x14ac:dyDescent="0.25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</row>
    <row r="655" spans="1:48" x14ac:dyDescent="0.25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</row>
    <row r="656" spans="1:48" x14ac:dyDescent="0.25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</row>
    <row r="657" spans="1:48" x14ac:dyDescent="0.25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</row>
    <row r="658" spans="1:48" x14ac:dyDescent="0.25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</row>
    <row r="659" spans="1:48" x14ac:dyDescent="0.25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</row>
    <row r="660" spans="1:48" x14ac:dyDescent="0.25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</row>
    <row r="661" spans="1:48" x14ac:dyDescent="0.25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</row>
    <row r="662" spans="1:48" x14ac:dyDescent="0.25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</row>
    <row r="663" spans="1:48" x14ac:dyDescent="0.25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</row>
    <row r="664" spans="1:48" x14ac:dyDescent="0.25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</row>
    <row r="665" spans="1:48" x14ac:dyDescent="0.25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</row>
    <row r="666" spans="1:48" x14ac:dyDescent="0.25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</row>
    <row r="667" spans="1:48" x14ac:dyDescent="0.25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</row>
    <row r="668" spans="1:48" x14ac:dyDescent="0.25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</row>
    <row r="669" spans="1:48" x14ac:dyDescent="0.25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</row>
    <row r="670" spans="1:48" x14ac:dyDescent="0.25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</row>
    <row r="671" spans="1:48" x14ac:dyDescent="0.25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</row>
    <row r="672" spans="1:48" x14ac:dyDescent="0.25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</row>
    <row r="673" spans="1:48" x14ac:dyDescent="0.25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</row>
    <row r="674" spans="1:48" x14ac:dyDescent="0.25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</row>
    <row r="675" spans="1:48" x14ac:dyDescent="0.25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</row>
    <row r="676" spans="1:48" x14ac:dyDescent="0.25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</row>
    <row r="677" spans="1:48" x14ac:dyDescent="0.25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</row>
    <row r="678" spans="1:48" x14ac:dyDescent="0.25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</row>
    <row r="679" spans="1:48" x14ac:dyDescent="0.25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</row>
    <row r="680" spans="1:48" x14ac:dyDescent="0.25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</row>
    <row r="681" spans="1:48" x14ac:dyDescent="0.25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</row>
    <row r="682" spans="1:48" x14ac:dyDescent="0.25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</row>
    <row r="683" spans="1:48" x14ac:dyDescent="0.25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</row>
    <row r="684" spans="1:48" x14ac:dyDescent="0.25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</row>
    <row r="685" spans="1:48" x14ac:dyDescent="0.25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</row>
    <row r="686" spans="1:48" x14ac:dyDescent="0.25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</row>
    <row r="687" spans="1:48" x14ac:dyDescent="0.25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</row>
    <row r="688" spans="1:48" x14ac:dyDescent="0.25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</row>
    <row r="689" spans="1:48" x14ac:dyDescent="0.25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</row>
    <row r="690" spans="1:48" x14ac:dyDescent="0.25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</row>
    <row r="691" spans="1:48" x14ac:dyDescent="0.25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</row>
    <row r="692" spans="1:48" x14ac:dyDescent="0.25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</row>
    <row r="693" spans="1:48" x14ac:dyDescent="0.25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</row>
    <row r="694" spans="1:48" x14ac:dyDescent="0.25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</row>
    <row r="695" spans="1:48" x14ac:dyDescent="0.25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</row>
    <row r="696" spans="1:48" x14ac:dyDescent="0.25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</row>
    <row r="697" spans="1:48" x14ac:dyDescent="0.25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</row>
    <row r="698" spans="1:48" x14ac:dyDescent="0.25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</row>
    <row r="699" spans="1:48" x14ac:dyDescent="0.25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</row>
    <row r="700" spans="1:48" x14ac:dyDescent="0.25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</row>
    <row r="701" spans="1:48" x14ac:dyDescent="0.25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</row>
    <row r="702" spans="1:48" x14ac:dyDescent="0.25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</row>
    <row r="703" spans="1:48" x14ac:dyDescent="0.25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</row>
    <row r="704" spans="1:48" x14ac:dyDescent="0.25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</row>
    <row r="705" spans="1:48" x14ac:dyDescent="0.25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</row>
    <row r="706" spans="1:48" x14ac:dyDescent="0.25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</row>
    <row r="707" spans="1:48" x14ac:dyDescent="0.25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</row>
    <row r="708" spans="1:48" x14ac:dyDescent="0.25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</row>
    <row r="709" spans="1:48" x14ac:dyDescent="0.25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</row>
    <row r="710" spans="1:48" x14ac:dyDescent="0.25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</row>
    <row r="711" spans="1:48" x14ac:dyDescent="0.25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</row>
    <row r="712" spans="1:48" x14ac:dyDescent="0.25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</row>
    <row r="713" spans="1:48" x14ac:dyDescent="0.25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</row>
    <row r="714" spans="1:48" x14ac:dyDescent="0.25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</row>
    <row r="715" spans="1:48" x14ac:dyDescent="0.25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</row>
    <row r="716" spans="1:48" x14ac:dyDescent="0.25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</row>
    <row r="717" spans="1:48" x14ac:dyDescent="0.25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</row>
    <row r="718" spans="1:48" x14ac:dyDescent="0.25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</row>
    <row r="719" spans="1:48" x14ac:dyDescent="0.25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</row>
    <row r="720" spans="1:48" x14ac:dyDescent="0.25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</row>
    <row r="721" spans="1:48" x14ac:dyDescent="0.25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</row>
    <row r="722" spans="1:48" x14ac:dyDescent="0.25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</row>
    <row r="723" spans="1:48" x14ac:dyDescent="0.25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</row>
    <row r="724" spans="1:48" x14ac:dyDescent="0.25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</row>
    <row r="725" spans="1:48" x14ac:dyDescent="0.25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</row>
    <row r="726" spans="1:48" x14ac:dyDescent="0.25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</row>
    <row r="727" spans="1:48" x14ac:dyDescent="0.25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</row>
    <row r="728" spans="1:48" x14ac:dyDescent="0.25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</row>
    <row r="729" spans="1:48" x14ac:dyDescent="0.25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</row>
    <row r="730" spans="1:48" x14ac:dyDescent="0.25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</row>
    <row r="731" spans="1:48" x14ac:dyDescent="0.25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</row>
    <row r="732" spans="1:48" x14ac:dyDescent="0.25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</row>
    <row r="733" spans="1:48" x14ac:dyDescent="0.25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</row>
    <row r="734" spans="1:48" x14ac:dyDescent="0.25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</row>
    <row r="735" spans="1:48" x14ac:dyDescent="0.25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</row>
    <row r="736" spans="1:48" x14ac:dyDescent="0.25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</row>
    <row r="737" spans="1:48" x14ac:dyDescent="0.25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</row>
    <row r="738" spans="1:48" x14ac:dyDescent="0.25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</row>
    <row r="739" spans="1:48" x14ac:dyDescent="0.25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</row>
    <row r="740" spans="1:48" x14ac:dyDescent="0.25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</row>
    <row r="741" spans="1:48" x14ac:dyDescent="0.25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</row>
    <row r="742" spans="1:48" x14ac:dyDescent="0.25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</row>
    <row r="743" spans="1:48" x14ac:dyDescent="0.25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</row>
    <row r="744" spans="1:48" x14ac:dyDescent="0.25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</row>
    <row r="745" spans="1:48" x14ac:dyDescent="0.25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</row>
    <row r="746" spans="1:48" x14ac:dyDescent="0.25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</row>
    <row r="747" spans="1:48" x14ac:dyDescent="0.25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</row>
    <row r="748" spans="1:48" x14ac:dyDescent="0.25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</row>
    <row r="749" spans="1:48" x14ac:dyDescent="0.25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</row>
    <row r="750" spans="1:48" x14ac:dyDescent="0.25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</row>
    <row r="751" spans="1:48" x14ac:dyDescent="0.25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</row>
    <row r="752" spans="1:48" x14ac:dyDescent="0.25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</row>
    <row r="753" spans="1:48" x14ac:dyDescent="0.25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</row>
    <row r="754" spans="1:48" x14ac:dyDescent="0.25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</row>
    <row r="755" spans="1:48" x14ac:dyDescent="0.25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</row>
    <row r="756" spans="1:48" x14ac:dyDescent="0.25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</row>
    <row r="757" spans="1:48" x14ac:dyDescent="0.25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</row>
    <row r="758" spans="1:48" x14ac:dyDescent="0.25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</row>
    <row r="759" spans="1:48" x14ac:dyDescent="0.25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</row>
    <row r="760" spans="1:48" x14ac:dyDescent="0.25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</row>
    <row r="761" spans="1:48" x14ac:dyDescent="0.25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</row>
    <row r="762" spans="1:48" x14ac:dyDescent="0.25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</row>
    <row r="763" spans="1:48" x14ac:dyDescent="0.25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</row>
    <row r="764" spans="1:48" x14ac:dyDescent="0.25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</row>
    <row r="765" spans="1:48" x14ac:dyDescent="0.25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</row>
    <row r="766" spans="1:48" x14ac:dyDescent="0.25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</row>
    <row r="767" spans="1:48" x14ac:dyDescent="0.25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</row>
    <row r="768" spans="1:48" x14ac:dyDescent="0.25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</row>
    <row r="769" spans="1:48" x14ac:dyDescent="0.25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</row>
    <row r="770" spans="1:48" x14ac:dyDescent="0.25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</row>
    <row r="771" spans="1:48" x14ac:dyDescent="0.25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</row>
    <row r="772" spans="1:48" x14ac:dyDescent="0.25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</row>
    <row r="773" spans="1:48" x14ac:dyDescent="0.25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</row>
    <row r="774" spans="1:48" x14ac:dyDescent="0.25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</row>
    <row r="775" spans="1:48" x14ac:dyDescent="0.25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</row>
    <row r="776" spans="1:48" x14ac:dyDescent="0.25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</row>
    <row r="777" spans="1:48" x14ac:dyDescent="0.25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</row>
    <row r="778" spans="1:48" x14ac:dyDescent="0.25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</row>
    <row r="779" spans="1:48" x14ac:dyDescent="0.25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</row>
    <row r="780" spans="1:48" x14ac:dyDescent="0.25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</row>
    <row r="781" spans="1:48" x14ac:dyDescent="0.25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</row>
    <row r="782" spans="1:48" x14ac:dyDescent="0.25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</row>
    <row r="783" spans="1:48" x14ac:dyDescent="0.25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</row>
    <row r="784" spans="1:48" x14ac:dyDescent="0.25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</row>
    <row r="785" spans="1:48" x14ac:dyDescent="0.25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</row>
    <row r="786" spans="1:48" x14ac:dyDescent="0.25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</row>
    <row r="787" spans="1:48" x14ac:dyDescent="0.25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</row>
    <row r="788" spans="1:48" x14ac:dyDescent="0.25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</row>
    <row r="789" spans="1:48" x14ac:dyDescent="0.25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</row>
    <row r="790" spans="1:48" x14ac:dyDescent="0.25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</row>
    <row r="791" spans="1:48" x14ac:dyDescent="0.25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</row>
    <row r="792" spans="1:48" x14ac:dyDescent="0.25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</row>
    <row r="793" spans="1:48" x14ac:dyDescent="0.25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</row>
    <row r="794" spans="1:48" x14ac:dyDescent="0.25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</row>
    <row r="795" spans="1:48" x14ac:dyDescent="0.25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</row>
    <row r="796" spans="1:48" x14ac:dyDescent="0.25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</row>
    <row r="797" spans="1:48" x14ac:dyDescent="0.25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</row>
    <row r="798" spans="1:48" x14ac:dyDescent="0.25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</row>
    <row r="799" spans="1:48" x14ac:dyDescent="0.25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</row>
    <row r="800" spans="1:48" x14ac:dyDescent="0.25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</row>
    <row r="801" spans="1:48" x14ac:dyDescent="0.25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</row>
    <row r="802" spans="1:48" x14ac:dyDescent="0.25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</row>
    <row r="803" spans="1:48" x14ac:dyDescent="0.25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</row>
    <row r="804" spans="1:48" x14ac:dyDescent="0.25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</row>
    <row r="805" spans="1:48" x14ac:dyDescent="0.25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</row>
    <row r="806" spans="1:48" x14ac:dyDescent="0.25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</row>
    <row r="807" spans="1:48" x14ac:dyDescent="0.25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</row>
    <row r="808" spans="1:48" x14ac:dyDescent="0.25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</row>
    <row r="809" spans="1:48" x14ac:dyDescent="0.25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</row>
    <row r="810" spans="1:48" x14ac:dyDescent="0.25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</row>
    <row r="811" spans="1:48" x14ac:dyDescent="0.25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</row>
    <row r="812" spans="1:48" x14ac:dyDescent="0.25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</row>
    <row r="813" spans="1:48" x14ac:dyDescent="0.25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</row>
    <row r="814" spans="1:48" x14ac:dyDescent="0.25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</row>
    <row r="815" spans="1:48" x14ac:dyDescent="0.25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</row>
    <row r="816" spans="1:48" x14ac:dyDescent="0.25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</row>
    <row r="817" spans="1:48" x14ac:dyDescent="0.25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</row>
    <row r="818" spans="1:48" x14ac:dyDescent="0.25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</row>
    <row r="819" spans="1:48" x14ac:dyDescent="0.25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</row>
    <row r="820" spans="1:48" x14ac:dyDescent="0.25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</row>
    <row r="821" spans="1:48" x14ac:dyDescent="0.25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</row>
    <row r="822" spans="1:48" x14ac:dyDescent="0.25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</row>
    <row r="823" spans="1:48" x14ac:dyDescent="0.25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</row>
    <row r="824" spans="1:48" x14ac:dyDescent="0.25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</row>
    <row r="825" spans="1:48" x14ac:dyDescent="0.25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</row>
    <row r="826" spans="1:48" x14ac:dyDescent="0.25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</row>
    <row r="827" spans="1:48" x14ac:dyDescent="0.25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</row>
    <row r="828" spans="1:48" x14ac:dyDescent="0.25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</row>
    <row r="829" spans="1:48" x14ac:dyDescent="0.25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</row>
    <row r="830" spans="1:48" x14ac:dyDescent="0.25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</row>
    <row r="831" spans="1:48" x14ac:dyDescent="0.25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</row>
    <row r="832" spans="1:48" x14ac:dyDescent="0.25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</row>
    <row r="833" spans="1:48" x14ac:dyDescent="0.25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</row>
    <row r="834" spans="1:48" x14ac:dyDescent="0.25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</row>
    <row r="835" spans="1:48" x14ac:dyDescent="0.25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</row>
    <row r="836" spans="1:48" x14ac:dyDescent="0.25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</row>
    <row r="837" spans="1:48" x14ac:dyDescent="0.25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</row>
    <row r="838" spans="1:48" x14ac:dyDescent="0.25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</row>
    <row r="839" spans="1:48" x14ac:dyDescent="0.25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</row>
    <row r="840" spans="1:48" x14ac:dyDescent="0.25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</row>
    <row r="841" spans="1:48" x14ac:dyDescent="0.25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</row>
    <row r="842" spans="1:48" x14ac:dyDescent="0.25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</row>
    <row r="843" spans="1:48" x14ac:dyDescent="0.25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</row>
    <row r="844" spans="1:48" x14ac:dyDescent="0.25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</row>
    <row r="845" spans="1:48" x14ac:dyDescent="0.25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</row>
    <row r="846" spans="1:48" x14ac:dyDescent="0.25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</row>
    <row r="847" spans="1:48" x14ac:dyDescent="0.25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</row>
    <row r="848" spans="1:48" x14ac:dyDescent="0.25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</row>
    <row r="849" spans="1:48" x14ac:dyDescent="0.25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</row>
    <row r="850" spans="1:48" x14ac:dyDescent="0.25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</row>
    <row r="851" spans="1:48" x14ac:dyDescent="0.25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</row>
    <row r="852" spans="1:48" x14ac:dyDescent="0.25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</row>
    <row r="853" spans="1:48" x14ac:dyDescent="0.25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</row>
    <row r="854" spans="1:48" x14ac:dyDescent="0.25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</row>
    <row r="855" spans="1:48" x14ac:dyDescent="0.25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</row>
    <row r="856" spans="1:48" x14ac:dyDescent="0.25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</row>
    <row r="857" spans="1:48" x14ac:dyDescent="0.25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</row>
    <row r="858" spans="1:48" x14ac:dyDescent="0.25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</row>
    <row r="859" spans="1:48" x14ac:dyDescent="0.25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</row>
    <row r="860" spans="1:48" x14ac:dyDescent="0.25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</row>
    <row r="861" spans="1:48" x14ac:dyDescent="0.25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</row>
    <row r="862" spans="1:48" x14ac:dyDescent="0.25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</row>
    <row r="863" spans="1:48" x14ac:dyDescent="0.25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</row>
    <row r="864" spans="1:48" x14ac:dyDescent="0.25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</row>
    <row r="865" spans="1:48" x14ac:dyDescent="0.25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</row>
    <row r="866" spans="1:48" x14ac:dyDescent="0.25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</row>
    <row r="867" spans="1:48" x14ac:dyDescent="0.25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</row>
    <row r="868" spans="1:48" x14ac:dyDescent="0.25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</row>
    <row r="869" spans="1:48" x14ac:dyDescent="0.25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</row>
    <row r="870" spans="1:48" x14ac:dyDescent="0.25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</row>
    <row r="871" spans="1:48" x14ac:dyDescent="0.25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</row>
    <row r="872" spans="1:48" x14ac:dyDescent="0.25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</row>
    <row r="873" spans="1:48" x14ac:dyDescent="0.25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</row>
    <row r="874" spans="1:48" x14ac:dyDescent="0.25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</row>
    <row r="875" spans="1:48" x14ac:dyDescent="0.25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</row>
    <row r="876" spans="1:48" x14ac:dyDescent="0.25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</row>
    <row r="877" spans="1:48" x14ac:dyDescent="0.25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</row>
    <row r="878" spans="1:48" x14ac:dyDescent="0.25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</row>
    <row r="879" spans="1:48" x14ac:dyDescent="0.25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</row>
    <row r="880" spans="1:48" x14ac:dyDescent="0.25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</row>
    <row r="881" spans="1:48" x14ac:dyDescent="0.25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</row>
    <row r="882" spans="1:48" x14ac:dyDescent="0.25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</row>
    <row r="883" spans="1:48" x14ac:dyDescent="0.25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</row>
    <row r="884" spans="1:48" x14ac:dyDescent="0.25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</row>
    <row r="885" spans="1:48" x14ac:dyDescent="0.25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</row>
    <row r="886" spans="1:48" x14ac:dyDescent="0.25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</row>
    <row r="887" spans="1:48" x14ac:dyDescent="0.25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</row>
    <row r="888" spans="1:48" x14ac:dyDescent="0.25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</row>
    <row r="889" spans="1:48" x14ac:dyDescent="0.25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</row>
    <row r="890" spans="1:48" x14ac:dyDescent="0.25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</row>
    <row r="891" spans="1:48" x14ac:dyDescent="0.25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</row>
    <row r="892" spans="1:48" x14ac:dyDescent="0.25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</row>
    <row r="893" spans="1:48" x14ac:dyDescent="0.25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</row>
    <row r="894" spans="1:48" x14ac:dyDescent="0.25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</row>
    <row r="895" spans="1:48" x14ac:dyDescent="0.25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</row>
    <row r="896" spans="1:48" x14ac:dyDescent="0.25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</row>
    <row r="897" spans="1:48" x14ac:dyDescent="0.25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</row>
    <row r="898" spans="1:48" x14ac:dyDescent="0.25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</row>
    <row r="899" spans="1:48" x14ac:dyDescent="0.25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</row>
    <row r="900" spans="1:48" x14ac:dyDescent="0.25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</row>
    <row r="901" spans="1:48" x14ac:dyDescent="0.25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</row>
    <row r="902" spans="1:48" x14ac:dyDescent="0.25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</row>
    <row r="903" spans="1:48" x14ac:dyDescent="0.25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</row>
    <row r="904" spans="1:48" x14ac:dyDescent="0.25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</row>
    <row r="905" spans="1:48" x14ac:dyDescent="0.25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</row>
    <row r="906" spans="1:48" x14ac:dyDescent="0.25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</row>
    <row r="907" spans="1:48" x14ac:dyDescent="0.25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</row>
    <row r="908" spans="1:48" x14ac:dyDescent="0.25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</row>
    <row r="909" spans="1:48" x14ac:dyDescent="0.25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</row>
    <row r="910" spans="1:48" x14ac:dyDescent="0.25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</row>
    <row r="911" spans="1:48" x14ac:dyDescent="0.25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</row>
    <row r="912" spans="1:48" x14ac:dyDescent="0.25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</row>
    <row r="913" spans="1:48" x14ac:dyDescent="0.25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</row>
    <row r="914" spans="1:48" x14ac:dyDescent="0.25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</row>
    <row r="915" spans="1:48" x14ac:dyDescent="0.25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</row>
    <row r="916" spans="1:48" x14ac:dyDescent="0.25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</row>
    <row r="917" spans="1:48" x14ac:dyDescent="0.25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</row>
    <row r="918" spans="1:48" x14ac:dyDescent="0.25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</row>
    <row r="919" spans="1:48" x14ac:dyDescent="0.25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</row>
    <row r="920" spans="1:48" x14ac:dyDescent="0.25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</row>
    <row r="921" spans="1:48" x14ac:dyDescent="0.25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</row>
    <row r="922" spans="1:48" x14ac:dyDescent="0.25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</row>
    <row r="923" spans="1:48" x14ac:dyDescent="0.25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</row>
    <row r="924" spans="1:48" x14ac:dyDescent="0.25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</row>
    <row r="925" spans="1:48" x14ac:dyDescent="0.25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</row>
    <row r="926" spans="1:48" x14ac:dyDescent="0.25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</row>
    <row r="927" spans="1:48" x14ac:dyDescent="0.25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</row>
    <row r="928" spans="1:48" x14ac:dyDescent="0.25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</row>
    <row r="929" spans="1:48" x14ac:dyDescent="0.25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</row>
    <row r="930" spans="1:48" x14ac:dyDescent="0.25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</row>
    <row r="931" spans="1:48" x14ac:dyDescent="0.25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</row>
    <row r="932" spans="1:48" x14ac:dyDescent="0.25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</row>
    <row r="933" spans="1:48" x14ac:dyDescent="0.25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</row>
    <row r="934" spans="1:48" x14ac:dyDescent="0.25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</row>
    <row r="935" spans="1:48" x14ac:dyDescent="0.25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</row>
    <row r="936" spans="1:48" x14ac:dyDescent="0.25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</row>
    <row r="937" spans="1:48" x14ac:dyDescent="0.25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</row>
    <row r="938" spans="1:48" x14ac:dyDescent="0.25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</row>
    <row r="939" spans="1:48" x14ac:dyDescent="0.25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</row>
    <row r="940" spans="1:48" x14ac:dyDescent="0.25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</row>
    <row r="941" spans="1:48" x14ac:dyDescent="0.25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</row>
    <row r="942" spans="1:48" x14ac:dyDescent="0.25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</row>
    <row r="943" spans="1:48" x14ac:dyDescent="0.25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</row>
    <row r="944" spans="1:48" x14ac:dyDescent="0.25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</row>
    <row r="945" spans="1:48" x14ac:dyDescent="0.25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</row>
    <row r="946" spans="1:48" x14ac:dyDescent="0.25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</row>
    <row r="947" spans="1:48" x14ac:dyDescent="0.25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</row>
    <row r="948" spans="1:48" x14ac:dyDescent="0.25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</row>
    <row r="949" spans="1:48" x14ac:dyDescent="0.25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</row>
    <row r="950" spans="1:48" x14ac:dyDescent="0.25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</row>
    <row r="951" spans="1:48" x14ac:dyDescent="0.25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</row>
    <row r="952" spans="1:48" x14ac:dyDescent="0.25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</row>
    <row r="953" spans="1:48" x14ac:dyDescent="0.25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</row>
    <row r="954" spans="1:48" x14ac:dyDescent="0.25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</row>
    <row r="955" spans="1:48" x14ac:dyDescent="0.25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</row>
    <row r="956" spans="1:48" x14ac:dyDescent="0.25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</row>
    <row r="957" spans="1:48" x14ac:dyDescent="0.25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</row>
    <row r="958" spans="1:48" x14ac:dyDescent="0.25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</row>
    <row r="959" spans="1:48" x14ac:dyDescent="0.25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</row>
    <row r="960" spans="1:48" x14ac:dyDescent="0.25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</row>
    <row r="961" spans="1:48" x14ac:dyDescent="0.25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</row>
    <row r="962" spans="1:48" x14ac:dyDescent="0.25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</row>
    <row r="963" spans="1:48" x14ac:dyDescent="0.25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</row>
    <row r="964" spans="1:48" x14ac:dyDescent="0.25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</row>
    <row r="965" spans="1:48" x14ac:dyDescent="0.25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</row>
    <row r="966" spans="1:48" x14ac:dyDescent="0.25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</row>
    <row r="967" spans="1:48" x14ac:dyDescent="0.25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</row>
    <row r="968" spans="1:48" x14ac:dyDescent="0.25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</row>
    <row r="969" spans="1:48" x14ac:dyDescent="0.25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</row>
    <row r="970" spans="1:48" x14ac:dyDescent="0.25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</row>
    <row r="971" spans="1:48" x14ac:dyDescent="0.25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</row>
    <row r="972" spans="1:48" x14ac:dyDescent="0.25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</row>
    <row r="973" spans="1:48" x14ac:dyDescent="0.25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</row>
    <row r="974" spans="1:48" x14ac:dyDescent="0.25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</row>
    <row r="975" spans="1:48" x14ac:dyDescent="0.25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</row>
    <row r="976" spans="1:48" x14ac:dyDescent="0.25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</row>
    <row r="977" spans="1:48" x14ac:dyDescent="0.25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</row>
    <row r="978" spans="1:48" x14ac:dyDescent="0.25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</row>
    <row r="979" spans="1:48" x14ac:dyDescent="0.25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</row>
    <row r="980" spans="1:48" x14ac:dyDescent="0.25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</row>
    <row r="981" spans="1:48" x14ac:dyDescent="0.25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</row>
    <row r="982" spans="1:48" x14ac:dyDescent="0.25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</row>
    <row r="983" spans="1:48" x14ac:dyDescent="0.25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</row>
    <row r="984" spans="1:48" x14ac:dyDescent="0.25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</row>
    <row r="985" spans="1:48" x14ac:dyDescent="0.25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</row>
    <row r="986" spans="1:48" x14ac:dyDescent="0.25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</row>
    <row r="987" spans="1:48" x14ac:dyDescent="0.25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</row>
    <row r="988" spans="1:48" x14ac:dyDescent="0.25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</row>
    <row r="989" spans="1:48" x14ac:dyDescent="0.25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</row>
    <row r="990" spans="1:48" x14ac:dyDescent="0.25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</row>
    <row r="991" spans="1:48" x14ac:dyDescent="0.25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</row>
    <row r="992" spans="1:48" x14ac:dyDescent="0.25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</row>
    <row r="993" spans="1:48" x14ac:dyDescent="0.25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</row>
    <row r="994" spans="1:48" x14ac:dyDescent="0.25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</row>
    <row r="995" spans="1:48" x14ac:dyDescent="0.25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</row>
    <row r="996" spans="1:48" x14ac:dyDescent="0.25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</row>
    <row r="997" spans="1:48" x14ac:dyDescent="0.25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</row>
    <row r="998" spans="1:48" x14ac:dyDescent="0.25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</row>
    <row r="999" spans="1:48" x14ac:dyDescent="0.25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</row>
    <row r="1000" spans="1:48" x14ac:dyDescent="0.25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</row>
    <row r="1001" spans="1:48" x14ac:dyDescent="0.25">
      <c r="A1001" s="76"/>
      <c r="B1001" s="76"/>
      <c r="C1001" s="76"/>
      <c r="D1001" s="76"/>
      <c r="E1001" s="76"/>
      <c r="F1001" s="76"/>
      <c r="G1001" s="76"/>
      <c r="H1001" s="76"/>
      <c r="I1001" s="76"/>
      <c r="J1001" s="76"/>
      <c r="K1001" s="76"/>
      <c r="L1001" s="76"/>
      <c r="M1001" s="76"/>
      <c r="N1001" s="76"/>
      <c r="O1001" s="76"/>
      <c r="P1001" s="76"/>
      <c r="Q1001" s="76"/>
      <c r="R1001" s="76"/>
      <c r="S1001" s="76"/>
      <c r="T1001" s="76"/>
      <c r="U1001" s="76"/>
      <c r="V1001" s="76"/>
      <c r="W1001" s="76"/>
      <c r="X1001" s="76"/>
      <c r="Y1001" s="76"/>
      <c r="Z1001" s="76"/>
      <c r="AA1001" s="76"/>
      <c r="AB1001" s="76"/>
      <c r="AC1001" s="76"/>
      <c r="AD1001" s="76"/>
      <c r="AE1001" s="76"/>
      <c r="AF1001" s="76"/>
      <c r="AG1001" s="76"/>
      <c r="AH1001" s="76"/>
      <c r="AI1001" s="76"/>
      <c r="AJ1001" s="76"/>
      <c r="AK1001" s="76"/>
      <c r="AL1001" s="76"/>
      <c r="AM1001" s="76"/>
      <c r="AN1001" s="76"/>
      <c r="AO1001" s="76"/>
      <c r="AP1001" s="76"/>
      <c r="AQ1001" s="76"/>
      <c r="AR1001" s="76"/>
      <c r="AS1001" s="76"/>
      <c r="AT1001" s="76"/>
      <c r="AU1001" s="76"/>
      <c r="AV1001" s="76"/>
    </row>
    <row r="1002" spans="1:48" x14ac:dyDescent="0.25">
      <c r="A1002" s="76"/>
      <c r="B1002" s="76"/>
      <c r="C1002" s="76"/>
      <c r="D1002" s="76"/>
      <c r="E1002" s="76"/>
      <c r="F1002" s="76"/>
      <c r="G1002" s="76"/>
      <c r="H1002" s="76"/>
      <c r="I1002" s="76"/>
      <c r="J1002" s="76"/>
      <c r="K1002" s="76"/>
      <c r="L1002" s="76"/>
      <c r="M1002" s="76"/>
      <c r="N1002" s="76"/>
      <c r="O1002" s="76"/>
      <c r="P1002" s="76"/>
      <c r="Q1002" s="76"/>
      <c r="R1002" s="76"/>
      <c r="S1002" s="76"/>
      <c r="T1002" s="76"/>
      <c r="U1002" s="76"/>
      <c r="V1002" s="76"/>
      <c r="W1002" s="76"/>
      <c r="X1002" s="76"/>
      <c r="Y1002" s="76"/>
      <c r="Z1002" s="76"/>
      <c r="AA1002" s="76"/>
      <c r="AB1002" s="76"/>
      <c r="AC1002" s="76"/>
      <c r="AD1002" s="76"/>
      <c r="AE1002" s="76"/>
      <c r="AF1002" s="76"/>
      <c r="AG1002" s="76"/>
      <c r="AH1002" s="76"/>
      <c r="AI1002" s="76"/>
      <c r="AJ1002" s="76"/>
      <c r="AK1002" s="76"/>
      <c r="AL1002" s="76"/>
      <c r="AM1002" s="76"/>
      <c r="AN1002" s="76"/>
      <c r="AO1002" s="76"/>
      <c r="AP1002" s="76"/>
      <c r="AQ1002" s="76"/>
      <c r="AR1002" s="76"/>
      <c r="AS1002" s="76"/>
      <c r="AT1002" s="76"/>
      <c r="AU1002" s="76"/>
      <c r="AV1002" s="76"/>
    </row>
    <row r="1003" spans="1:48" x14ac:dyDescent="0.25">
      <c r="A1003" s="76"/>
      <c r="B1003" s="76"/>
      <c r="C1003" s="76"/>
      <c r="D1003" s="76"/>
      <c r="E1003" s="76"/>
      <c r="F1003" s="76"/>
      <c r="G1003" s="76"/>
      <c r="H1003" s="76"/>
      <c r="I1003" s="76"/>
      <c r="J1003" s="76"/>
      <c r="K1003" s="76"/>
      <c r="L1003" s="76"/>
      <c r="M1003" s="76"/>
      <c r="N1003" s="76"/>
      <c r="O1003" s="76"/>
      <c r="P1003" s="76"/>
      <c r="Q1003" s="76"/>
      <c r="R1003" s="76"/>
      <c r="S1003" s="76"/>
      <c r="T1003" s="76"/>
      <c r="U1003" s="76"/>
      <c r="V1003" s="76"/>
      <c r="W1003" s="76"/>
      <c r="X1003" s="76"/>
      <c r="Y1003" s="76"/>
      <c r="Z1003" s="76"/>
      <c r="AA1003" s="76"/>
      <c r="AB1003" s="76"/>
      <c r="AC1003" s="76"/>
      <c r="AD1003" s="76"/>
      <c r="AE1003" s="76"/>
      <c r="AF1003" s="76"/>
      <c r="AG1003" s="76"/>
      <c r="AH1003" s="76"/>
      <c r="AI1003" s="76"/>
      <c r="AJ1003" s="76"/>
      <c r="AK1003" s="76"/>
      <c r="AL1003" s="76"/>
      <c r="AM1003" s="76"/>
      <c r="AN1003" s="76"/>
      <c r="AO1003" s="76"/>
      <c r="AP1003" s="76"/>
      <c r="AQ1003" s="76"/>
      <c r="AR1003" s="76"/>
      <c r="AS1003" s="76"/>
      <c r="AT1003" s="76"/>
      <c r="AU1003" s="76"/>
      <c r="AV1003" s="76"/>
    </row>
    <row r="1004" spans="1:48" x14ac:dyDescent="0.25">
      <c r="A1004" s="76"/>
      <c r="B1004" s="76"/>
      <c r="C1004" s="76"/>
      <c r="D1004" s="76"/>
      <c r="E1004" s="76"/>
      <c r="F1004" s="76"/>
      <c r="G1004" s="76"/>
      <c r="H1004" s="76"/>
      <c r="I1004" s="76"/>
      <c r="J1004" s="76"/>
      <c r="K1004" s="76"/>
      <c r="L1004" s="76"/>
      <c r="M1004" s="76"/>
      <c r="N1004" s="76"/>
      <c r="O1004" s="76"/>
      <c r="P1004" s="76"/>
      <c r="Q1004" s="76"/>
      <c r="R1004" s="76"/>
      <c r="S1004" s="76"/>
      <c r="T1004" s="76"/>
      <c r="U1004" s="76"/>
      <c r="V1004" s="76"/>
      <c r="W1004" s="76"/>
      <c r="X1004" s="76"/>
      <c r="Y1004" s="76"/>
      <c r="Z1004" s="76"/>
      <c r="AA1004" s="76"/>
      <c r="AB1004" s="76"/>
      <c r="AC1004" s="76"/>
      <c r="AD1004" s="76"/>
      <c r="AE1004" s="76"/>
      <c r="AF1004" s="76"/>
      <c r="AG1004" s="76"/>
      <c r="AH1004" s="76"/>
      <c r="AI1004" s="76"/>
      <c r="AJ1004" s="76"/>
      <c r="AK1004" s="76"/>
      <c r="AL1004" s="76"/>
      <c r="AM1004" s="76"/>
      <c r="AN1004" s="76"/>
      <c r="AO1004" s="76"/>
      <c r="AP1004" s="76"/>
      <c r="AQ1004" s="76"/>
      <c r="AR1004" s="76"/>
      <c r="AS1004" s="76"/>
      <c r="AT1004" s="76"/>
      <c r="AU1004" s="76"/>
      <c r="AV1004" s="76"/>
    </row>
    <row r="1005" spans="1:48" x14ac:dyDescent="0.25">
      <c r="A1005" s="76"/>
      <c r="B1005" s="76"/>
      <c r="C1005" s="76"/>
      <c r="D1005" s="76"/>
      <c r="E1005" s="76"/>
      <c r="F1005" s="76"/>
      <c r="G1005" s="76"/>
      <c r="H1005" s="76"/>
      <c r="I1005" s="76"/>
      <c r="J1005" s="76"/>
      <c r="K1005" s="76"/>
      <c r="L1005" s="76"/>
      <c r="M1005" s="76"/>
      <c r="N1005" s="76"/>
      <c r="O1005" s="76"/>
      <c r="P1005" s="76"/>
      <c r="Q1005" s="76"/>
      <c r="R1005" s="76"/>
      <c r="S1005" s="76"/>
      <c r="T1005" s="76"/>
      <c r="U1005" s="76"/>
      <c r="V1005" s="76"/>
      <c r="W1005" s="76"/>
      <c r="X1005" s="76"/>
      <c r="Y1005" s="76"/>
      <c r="Z1005" s="76"/>
      <c r="AA1005" s="76"/>
      <c r="AB1005" s="76"/>
      <c r="AC1005" s="76"/>
      <c r="AD1005" s="76"/>
      <c r="AE1005" s="76"/>
      <c r="AF1005" s="76"/>
      <c r="AG1005" s="76"/>
      <c r="AH1005" s="76"/>
      <c r="AI1005" s="76"/>
      <c r="AJ1005" s="76"/>
      <c r="AK1005" s="76"/>
      <c r="AL1005" s="76"/>
      <c r="AM1005" s="76"/>
      <c r="AN1005" s="76"/>
      <c r="AO1005" s="76"/>
      <c r="AP1005" s="76"/>
      <c r="AQ1005" s="76"/>
      <c r="AR1005" s="76"/>
      <c r="AS1005" s="76"/>
      <c r="AT1005" s="76"/>
      <c r="AU1005" s="76"/>
      <c r="AV1005" s="76"/>
    </row>
    <row r="1006" spans="1:48" x14ac:dyDescent="0.25">
      <c r="A1006" s="76"/>
      <c r="B1006" s="76"/>
      <c r="C1006" s="76"/>
      <c r="D1006" s="76"/>
      <c r="E1006" s="76"/>
      <c r="F1006" s="76"/>
      <c r="G1006" s="76"/>
      <c r="H1006" s="76"/>
      <c r="I1006" s="76"/>
      <c r="J1006" s="76"/>
      <c r="K1006" s="76"/>
      <c r="L1006" s="76"/>
      <c r="M1006" s="76"/>
      <c r="N1006" s="76"/>
      <c r="O1006" s="76"/>
      <c r="P1006" s="76"/>
      <c r="Q1006" s="76"/>
      <c r="R1006" s="76"/>
      <c r="S1006" s="76"/>
      <c r="T1006" s="76"/>
      <c r="U1006" s="76"/>
      <c r="V1006" s="76"/>
      <c r="W1006" s="76"/>
      <c r="X1006" s="76"/>
      <c r="Y1006" s="76"/>
      <c r="Z1006" s="76"/>
      <c r="AA1006" s="76"/>
      <c r="AB1006" s="76"/>
      <c r="AC1006" s="76"/>
      <c r="AD1006" s="76"/>
      <c r="AE1006" s="76"/>
      <c r="AF1006" s="76"/>
      <c r="AG1006" s="76"/>
      <c r="AH1006" s="76"/>
      <c r="AI1006" s="76"/>
      <c r="AJ1006" s="76"/>
      <c r="AK1006" s="76"/>
      <c r="AL1006" s="76"/>
      <c r="AM1006" s="76"/>
      <c r="AN1006" s="76"/>
      <c r="AO1006" s="76"/>
      <c r="AP1006" s="76"/>
      <c r="AQ1006" s="76"/>
      <c r="AR1006" s="76"/>
      <c r="AS1006" s="76"/>
      <c r="AT1006" s="76"/>
      <c r="AU1006" s="76"/>
      <c r="AV1006" s="76"/>
    </row>
    <row r="1007" spans="1:48" x14ac:dyDescent="0.25">
      <c r="A1007" s="76"/>
      <c r="B1007" s="76"/>
      <c r="C1007" s="76"/>
      <c r="D1007" s="76"/>
      <c r="E1007" s="76"/>
      <c r="F1007" s="76"/>
      <c r="G1007" s="76"/>
      <c r="H1007" s="76"/>
      <c r="I1007" s="76"/>
      <c r="J1007" s="76"/>
      <c r="K1007" s="76"/>
      <c r="L1007" s="76"/>
      <c r="M1007" s="76"/>
      <c r="N1007" s="76"/>
      <c r="O1007" s="76"/>
      <c r="P1007" s="76"/>
      <c r="Q1007" s="76"/>
      <c r="R1007" s="76"/>
      <c r="S1007" s="76"/>
      <c r="T1007" s="76"/>
      <c r="U1007" s="76"/>
      <c r="V1007" s="76"/>
      <c r="W1007" s="76"/>
      <c r="X1007" s="76"/>
      <c r="Y1007" s="76"/>
      <c r="Z1007" s="76"/>
      <c r="AA1007" s="76"/>
      <c r="AB1007" s="76"/>
      <c r="AC1007" s="76"/>
      <c r="AD1007" s="76"/>
      <c r="AE1007" s="76"/>
      <c r="AF1007" s="76"/>
      <c r="AG1007" s="76"/>
      <c r="AH1007" s="76"/>
      <c r="AI1007" s="76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6"/>
      <c r="AU1007" s="76"/>
      <c r="AV1007" s="76"/>
    </row>
    <row r="1008" spans="1:48" x14ac:dyDescent="0.25">
      <c r="A1008" s="76"/>
      <c r="B1008" s="76"/>
      <c r="C1008" s="76"/>
      <c r="D1008" s="76"/>
      <c r="E1008" s="76"/>
      <c r="F1008" s="76"/>
      <c r="G1008" s="76"/>
      <c r="H1008" s="76"/>
      <c r="I1008" s="76"/>
      <c r="J1008" s="76"/>
      <c r="K1008" s="76"/>
      <c r="L1008" s="76"/>
      <c r="M1008" s="76"/>
      <c r="N1008" s="76"/>
      <c r="O1008" s="76"/>
      <c r="P1008" s="76"/>
      <c r="Q1008" s="76"/>
      <c r="R1008" s="76"/>
      <c r="S1008" s="76"/>
      <c r="T1008" s="76"/>
      <c r="U1008" s="76"/>
      <c r="V1008" s="76"/>
      <c r="W1008" s="76"/>
      <c r="X1008" s="76"/>
      <c r="Y1008" s="76"/>
      <c r="Z1008" s="76"/>
      <c r="AA1008" s="76"/>
      <c r="AB1008" s="76"/>
      <c r="AC1008" s="76"/>
      <c r="AD1008" s="76"/>
      <c r="AE1008" s="76"/>
      <c r="AF1008" s="76"/>
      <c r="AG1008" s="76"/>
      <c r="AH1008" s="76"/>
      <c r="AI1008" s="76"/>
      <c r="AJ1008" s="76"/>
      <c r="AK1008" s="76"/>
      <c r="AL1008" s="76"/>
      <c r="AM1008" s="76"/>
      <c r="AN1008" s="76"/>
      <c r="AO1008" s="76"/>
      <c r="AP1008" s="76"/>
      <c r="AQ1008" s="76"/>
      <c r="AR1008" s="76"/>
      <c r="AS1008" s="76"/>
      <c r="AT1008" s="76"/>
      <c r="AU1008" s="76"/>
      <c r="AV1008" s="76"/>
    </row>
    <row r="1009" spans="1:48" x14ac:dyDescent="0.25">
      <c r="A1009" s="76"/>
      <c r="B1009" s="76"/>
      <c r="C1009" s="76"/>
      <c r="D1009" s="76"/>
      <c r="E1009" s="76"/>
      <c r="F1009" s="76"/>
      <c r="G1009" s="76"/>
      <c r="H1009" s="76"/>
      <c r="I1009" s="76"/>
      <c r="J1009" s="76"/>
      <c r="K1009" s="76"/>
      <c r="L1009" s="76"/>
      <c r="M1009" s="76"/>
      <c r="N1009" s="76"/>
      <c r="O1009" s="76"/>
      <c r="P1009" s="76"/>
      <c r="Q1009" s="76"/>
      <c r="R1009" s="76"/>
      <c r="S1009" s="76"/>
      <c r="T1009" s="76"/>
      <c r="U1009" s="76"/>
      <c r="V1009" s="76"/>
      <c r="W1009" s="76"/>
      <c r="X1009" s="76"/>
      <c r="Y1009" s="76"/>
      <c r="Z1009" s="76"/>
      <c r="AA1009" s="76"/>
      <c r="AB1009" s="76"/>
      <c r="AC1009" s="76"/>
      <c r="AD1009" s="76"/>
      <c r="AE1009" s="76"/>
      <c r="AF1009" s="76"/>
      <c r="AG1009" s="76"/>
      <c r="AH1009" s="76"/>
      <c r="AI1009" s="76"/>
      <c r="AJ1009" s="76"/>
      <c r="AK1009" s="76"/>
      <c r="AL1009" s="76"/>
      <c r="AM1009" s="76"/>
      <c r="AN1009" s="76"/>
      <c r="AO1009" s="76"/>
      <c r="AP1009" s="76"/>
      <c r="AQ1009" s="76"/>
      <c r="AR1009" s="76"/>
      <c r="AS1009" s="76"/>
      <c r="AT1009" s="76"/>
      <c r="AU1009" s="76"/>
      <c r="AV1009" s="76"/>
    </row>
    <row r="1010" spans="1:48" x14ac:dyDescent="0.25">
      <c r="A1010" s="76"/>
      <c r="B1010" s="76"/>
      <c r="C1010" s="76"/>
      <c r="D1010" s="76"/>
      <c r="E1010" s="76"/>
      <c r="F1010" s="76"/>
      <c r="G1010" s="76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  <c r="Z1010" s="76"/>
      <c r="AA1010" s="76"/>
      <c r="AB1010" s="76"/>
      <c r="AC1010" s="76"/>
      <c r="AD1010" s="76"/>
      <c r="AE1010" s="76"/>
      <c r="AF1010" s="76"/>
      <c r="AG1010" s="76"/>
      <c r="AH1010" s="76"/>
      <c r="AI1010" s="76"/>
      <c r="AJ1010" s="76"/>
      <c r="AK1010" s="76"/>
      <c r="AL1010" s="76"/>
      <c r="AM1010" s="76"/>
      <c r="AN1010" s="76"/>
      <c r="AO1010" s="76"/>
      <c r="AP1010" s="76"/>
      <c r="AQ1010" s="76"/>
      <c r="AR1010" s="76"/>
      <c r="AS1010" s="76"/>
      <c r="AT1010" s="76"/>
      <c r="AU1010" s="76"/>
      <c r="AV1010" s="76"/>
    </row>
    <row r="1011" spans="1:48" x14ac:dyDescent="0.25">
      <c r="A1011" s="76"/>
      <c r="B1011" s="76"/>
      <c r="C1011" s="76"/>
      <c r="D1011" s="76"/>
      <c r="E1011" s="76"/>
      <c r="F1011" s="76"/>
      <c r="G1011" s="76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  <c r="Z1011" s="76"/>
      <c r="AA1011" s="76"/>
      <c r="AB1011" s="76"/>
      <c r="AC1011" s="76"/>
      <c r="AD1011" s="76"/>
      <c r="AE1011" s="76"/>
      <c r="AF1011" s="76"/>
      <c r="AG1011" s="76"/>
      <c r="AH1011" s="76"/>
      <c r="AI1011" s="76"/>
      <c r="AJ1011" s="76"/>
      <c r="AK1011" s="76"/>
      <c r="AL1011" s="76"/>
      <c r="AM1011" s="76"/>
      <c r="AN1011" s="76"/>
      <c r="AO1011" s="76"/>
      <c r="AP1011" s="76"/>
      <c r="AQ1011" s="76"/>
      <c r="AR1011" s="76"/>
      <c r="AS1011" s="76"/>
      <c r="AT1011" s="76"/>
      <c r="AU1011" s="76"/>
      <c r="AV1011" s="76"/>
    </row>
    <row r="1012" spans="1:48" x14ac:dyDescent="0.25">
      <c r="A1012" s="76"/>
      <c r="B1012" s="76"/>
      <c r="C1012" s="76"/>
      <c r="D1012" s="76"/>
      <c r="E1012" s="76"/>
      <c r="F1012" s="76"/>
      <c r="G1012" s="76"/>
      <c r="H1012" s="76"/>
      <c r="I1012" s="76"/>
      <c r="J1012" s="76"/>
      <c r="K1012" s="76"/>
      <c r="L1012" s="76"/>
      <c r="M1012" s="76"/>
      <c r="N1012" s="76"/>
      <c r="O1012" s="76"/>
      <c r="P1012" s="76"/>
      <c r="Q1012" s="76"/>
      <c r="R1012" s="76"/>
      <c r="S1012" s="76"/>
      <c r="T1012" s="76"/>
      <c r="U1012" s="76"/>
      <c r="V1012" s="76"/>
      <c r="W1012" s="76"/>
      <c r="X1012" s="76"/>
      <c r="Y1012" s="76"/>
      <c r="Z1012" s="76"/>
      <c r="AA1012" s="76"/>
      <c r="AB1012" s="76"/>
      <c r="AC1012" s="76"/>
      <c r="AD1012" s="76"/>
      <c r="AE1012" s="76"/>
      <c r="AF1012" s="76"/>
      <c r="AG1012" s="76"/>
      <c r="AH1012" s="76"/>
      <c r="AI1012" s="76"/>
      <c r="AJ1012" s="76"/>
      <c r="AK1012" s="76"/>
      <c r="AL1012" s="76"/>
      <c r="AM1012" s="76"/>
      <c r="AN1012" s="76"/>
      <c r="AO1012" s="76"/>
      <c r="AP1012" s="76"/>
      <c r="AQ1012" s="76"/>
      <c r="AR1012" s="76"/>
      <c r="AS1012" s="76"/>
      <c r="AT1012" s="76"/>
      <c r="AU1012" s="76"/>
      <c r="AV1012" s="76"/>
    </row>
    <row r="1013" spans="1:48" x14ac:dyDescent="0.25">
      <c r="A1013" s="76"/>
      <c r="B1013" s="76"/>
      <c r="C1013" s="76"/>
      <c r="D1013" s="76"/>
      <c r="E1013" s="76"/>
      <c r="F1013" s="76"/>
      <c r="G1013" s="76"/>
      <c r="H1013" s="76"/>
      <c r="I1013" s="76"/>
      <c r="J1013" s="76"/>
      <c r="K1013" s="76"/>
      <c r="L1013" s="76"/>
      <c r="M1013" s="76"/>
      <c r="N1013" s="76"/>
      <c r="O1013" s="76"/>
      <c r="P1013" s="76"/>
      <c r="Q1013" s="76"/>
      <c r="R1013" s="76"/>
      <c r="S1013" s="76"/>
      <c r="T1013" s="76"/>
      <c r="U1013" s="76"/>
      <c r="V1013" s="76"/>
      <c r="W1013" s="76"/>
      <c r="X1013" s="76"/>
      <c r="Y1013" s="76"/>
      <c r="Z1013" s="76"/>
      <c r="AA1013" s="76"/>
      <c r="AB1013" s="76"/>
      <c r="AC1013" s="76"/>
      <c r="AD1013" s="76"/>
      <c r="AE1013" s="76"/>
      <c r="AF1013" s="76"/>
      <c r="AG1013" s="76"/>
      <c r="AH1013" s="76"/>
      <c r="AI1013" s="76"/>
      <c r="AJ1013" s="76"/>
      <c r="AK1013" s="76"/>
      <c r="AL1013" s="76"/>
      <c r="AM1013" s="76"/>
      <c r="AN1013" s="76"/>
      <c r="AO1013" s="76"/>
      <c r="AP1013" s="76"/>
      <c r="AQ1013" s="76"/>
      <c r="AR1013" s="76"/>
      <c r="AS1013" s="76"/>
      <c r="AT1013" s="76"/>
      <c r="AU1013" s="76"/>
      <c r="AV1013" s="76"/>
    </row>
    <row r="1014" spans="1:48" x14ac:dyDescent="0.25">
      <c r="A1014" s="76"/>
      <c r="B1014" s="76"/>
      <c r="C1014" s="76"/>
      <c r="D1014" s="76"/>
      <c r="E1014" s="76"/>
      <c r="F1014" s="76"/>
      <c r="G1014" s="76"/>
      <c r="H1014" s="76"/>
      <c r="I1014" s="76"/>
      <c r="J1014" s="76"/>
      <c r="K1014" s="76"/>
      <c r="L1014" s="76"/>
      <c r="M1014" s="76"/>
      <c r="N1014" s="76"/>
      <c r="O1014" s="76"/>
      <c r="P1014" s="76"/>
      <c r="Q1014" s="76"/>
      <c r="R1014" s="76"/>
      <c r="S1014" s="76"/>
      <c r="T1014" s="76"/>
      <c r="U1014" s="76"/>
      <c r="V1014" s="76"/>
      <c r="W1014" s="76"/>
      <c r="X1014" s="76"/>
      <c r="Y1014" s="76"/>
      <c r="Z1014" s="76"/>
      <c r="AA1014" s="76"/>
      <c r="AB1014" s="76"/>
      <c r="AC1014" s="76"/>
      <c r="AD1014" s="76"/>
      <c r="AE1014" s="76"/>
      <c r="AF1014" s="76"/>
      <c r="AG1014" s="76"/>
      <c r="AH1014" s="76"/>
      <c r="AI1014" s="76"/>
      <c r="AJ1014" s="76"/>
      <c r="AK1014" s="76"/>
      <c r="AL1014" s="76"/>
      <c r="AM1014" s="76"/>
      <c r="AN1014" s="76"/>
      <c r="AO1014" s="76"/>
      <c r="AP1014" s="76"/>
      <c r="AQ1014" s="76"/>
      <c r="AR1014" s="76"/>
      <c r="AS1014" s="76"/>
      <c r="AT1014" s="76"/>
      <c r="AU1014" s="76"/>
      <c r="AV1014" s="76"/>
    </row>
    <row r="1015" spans="1:48" x14ac:dyDescent="0.25">
      <c r="A1015" s="76"/>
      <c r="B1015" s="76"/>
      <c r="C1015" s="76"/>
      <c r="D1015" s="76"/>
      <c r="E1015" s="76"/>
      <c r="F1015" s="76"/>
      <c r="G1015" s="76"/>
      <c r="H1015" s="76"/>
      <c r="I1015" s="76"/>
      <c r="J1015" s="76"/>
      <c r="K1015" s="76"/>
      <c r="L1015" s="76"/>
      <c r="M1015" s="76"/>
      <c r="N1015" s="76"/>
      <c r="O1015" s="76"/>
      <c r="P1015" s="76"/>
      <c r="Q1015" s="76"/>
      <c r="R1015" s="76"/>
      <c r="S1015" s="76"/>
      <c r="T1015" s="76"/>
      <c r="U1015" s="76"/>
      <c r="V1015" s="76"/>
      <c r="W1015" s="76"/>
      <c r="X1015" s="76"/>
      <c r="Y1015" s="76"/>
      <c r="Z1015" s="76"/>
      <c r="AA1015" s="76"/>
      <c r="AB1015" s="76"/>
      <c r="AC1015" s="76"/>
      <c r="AD1015" s="76"/>
      <c r="AE1015" s="76"/>
      <c r="AF1015" s="76"/>
      <c r="AG1015" s="76"/>
      <c r="AH1015" s="76"/>
      <c r="AI1015" s="76"/>
      <c r="AJ1015" s="76"/>
      <c r="AK1015" s="76"/>
      <c r="AL1015" s="76"/>
      <c r="AM1015" s="76"/>
      <c r="AN1015" s="76"/>
      <c r="AO1015" s="76"/>
      <c r="AP1015" s="76"/>
      <c r="AQ1015" s="76"/>
      <c r="AR1015" s="76"/>
      <c r="AS1015" s="76"/>
      <c r="AT1015" s="76"/>
      <c r="AU1015" s="76"/>
      <c r="AV1015" s="76"/>
    </row>
    <row r="1016" spans="1:48" x14ac:dyDescent="0.25">
      <c r="A1016" s="76"/>
      <c r="B1016" s="76"/>
      <c r="C1016" s="76"/>
      <c r="D1016" s="76"/>
      <c r="E1016" s="76"/>
      <c r="F1016" s="76"/>
      <c r="G1016" s="76"/>
      <c r="H1016" s="76"/>
      <c r="I1016" s="76"/>
      <c r="J1016" s="76"/>
      <c r="K1016" s="76"/>
      <c r="L1016" s="76"/>
      <c r="M1016" s="76"/>
      <c r="N1016" s="76"/>
      <c r="O1016" s="76"/>
      <c r="P1016" s="76"/>
      <c r="Q1016" s="76"/>
      <c r="R1016" s="76"/>
      <c r="S1016" s="76"/>
      <c r="T1016" s="76"/>
      <c r="U1016" s="76"/>
      <c r="V1016" s="76"/>
      <c r="W1016" s="76"/>
      <c r="X1016" s="76"/>
      <c r="Y1016" s="76"/>
      <c r="Z1016" s="76"/>
      <c r="AA1016" s="76"/>
      <c r="AB1016" s="76"/>
      <c r="AC1016" s="76"/>
      <c r="AD1016" s="76"/>
      <c r="AE1016" s="76"/>
      <c r="AF1016" s="76"/>
      <c r="AG1016" s="76"/>
      <c r="AH1016" s="76"/>
      <c r="AI1016" s="76"/>
      <c r="AJ1016" s="76"/>
      <c r="AK1016" s="76"/>
      <c r="AL1016" s="76"/>
      <c r="AM1016" s="76"/>
      <c r="AN1016" s="76"/>
      <c r="AO1016" s="76"/>
      <c r="AP1016" s="76"/>
      <c r="AQ1016" s="76"/>
      <c r="AR1016" s="76"/>
      <c r="AS1016" s="76"/>
      <c r="AT1016" s="76"/>
      <c r="AU1016" s="76"/>
      <c r="AV1016" s="76"/>
    </row>
    <row r="1017" spans="1:48" x14ac:dyDescent="0.25">
      <c r="A1017" s="76"/>
      <c r="B1017" s="76"/>
      <c r="C1017" s="76"/>
      <c r="D1017" s="76"/>
      <c r="E1017" s="76"/>
      <c r="F1017" s="76"/>
      <c r="G1017" s="76"/>
      <c r="H1017" s="76"/>
      <c r="I1017" s="76"/>
      <c r="J1017" s="76"/>
      <c r="K1017" s="76"/>
      <c r="L1017" s="76"/>
      <c r="M1017" s="76"/>
      <c r="N1017" s="76"/>
      <c r="O1017" s="76"/>
      <c r="P1017" s="76"/>
      <c r="Q1017" s="76"/>
      <c r="R1017" s="76"/>
      <c r="S1017" s="76"/>
      <c r="T1017" s="76"/>
      <c r="U1017" s="76"/>
      <c r="V1017" s="76"/>
      <c r="W1017" s="76"/>
      <c r="X1017" s="76"/>
      <c r="Y1017" s="76"/>
      <c r="Z1017" s="76"/>
      <c r="AA1017" s="76"/>
      <c r="AB1017" s="76"/>
      <c r="AC1017" s="76"/>
      <c r="AD1017" s="76"/>
      <c r="AE1017" s="76"/>
      <c r="AF1017" s="76"/>
      <c r="AG1017" s="76"/>
      <c r="AH1017" s="76"/>
      <c r="AI1017" s="76"/>
      <c r="AJ1017" s="76"/>
      <c r="AK1017" s="76"/>
      <c r="AL1017" s="76"/>
      <c r="AM1017" s="76"/>
      <c r="AN1017" s="76"/>
      <c r="AO1017" s="76"/>
      <c r="AP1017" s="76"/>
      <c r="AQ1017" s="76"/>
      <c r="AR1017" s="76"/>
      <c r="AS1017" s="76"/>
      <c r="AT1017" s="76"/>
      <c r="AU1017" s="76"/>
      <c r="AV1017" s="76"/>
    </row>
    <row r="1018" spans="1:48" x14ac:dyDescent="0.25">
      <c r="A1018" s="76"/>
      <c r="B1018" s="76"/>
      <c r="C1018" s="76"/>
      <c r="D1018" s="76"/>
      <c r="E1018" s="76"/>
      <c r="F1018" s="76"/>
      <c r="G1018" s="76"/>
      <c r="H1018" s="76"/>
      <c r="I1018" s="76"/>
      <c r="J1018" s="76"/>
      <c r="K1018" s="76"/>
      <c r="L1018" s="76"/>
      <c r="M1018" s="76"/>
      <c r="N1018" s="76"/>
      <c r="O1018" s="76"/>
      <c r="P1018" s="76"/>
      <c r="Q1018" s="76"/>
      <c r="R1018" s="76"/>
      <c r="S1018" s="76"/>
      <c r="T1018" s="76"/>
      <c r="U1018" s="76"/>
      <c r="V1018" s="76"/>
      <c r="W1018" s="76"/>
      <c r="X1018" s="76"/>
      <c r="Y1018" s="76"/>
      <c r="Z1018" s="76"/>
      <c r="AA1018" s="76"/>
      <c r="AB1018" s="76"/>
      <c r="AC1018" s="76"/>
      <c r="AD1018" s="76"/>
      <c r="AE1018" s="76"/>
      <c r="AF1018" s="76"/>
      <c r="AG1018" s="76"/>
      <c r="AH1018" s="76"/>
      <c r="AI1018" s="76"/>
      <c r="AJ1018" s="76"/>
      <c r="AK1018" s="76"/>
      <c r="AL1018" s="76"/>
      <c r="AM1018" s="76"/>
      <c r="AN1018" s="76"/>
      <c r="AO1018" s="76"/>
      <c r="AP1018" s="76"/>
      <c r="AQ1018" s="76"/>
      <c r="AR1018" s="76"/>
      <c r="AS1018" s="76"/>
      <c r="AT1018" s="76"/>
      <c r="AU1018" s="76"/>
      <c r="AV1018" s="76"/>
    </row>
    <row r="1019" spans="1:48" x14ac:dyDescent="0.25">
      <c r="A1019" s="76"/>
      <c r="B1019" s="76"/>
      <c r="C1019" s="76"/>
      <c r="D1019" s="76"/>
      <c r="E1019" s="76"/>
      <c r="F1019" s="76"/>
      <c r="G1019" s="76"/>
      <c r="H1019" s="76"/>
      <c r="I1019" s="76"/>
      <c r="J1019" s="76"/>
      <c r="K1019" s="76"/>
      <c r="L1019" s="76"/>
      <c r="M1019" s="76"/>
      <c r="N1019" s="76"/>
      <c r="O1019" s="76"/>
      <c r="P1019" s="76"/>
      <c r="Q1019" s="76"/>
      <c r="R1019" s="76"/>
      <c r="S1019" s="76"/>
      <c r="T1019" s="76"/>
      <c r="U1019" s="76"/>
      <c r="V1019" s="76"/>
      <c r="W1019" s="76"/>
      <c r="X1019" s="76"/>
      <c r="Y1019" s="76"/>
      <c r="Z1019" s="76"/>
      <c r="AA1019" s="76"/>
      <c r="AB1019" s="76"/>
      <c r="AC1019" s="76"/>
      <c r="AD1019" s="76"/>
      <c r="AE1019" s="76"/>
      <c r="AF1019" s="76"/>
      <c r="AG1019" s="76"/>
      <c r="AH1019" s="76"/>
      <c r="AI1019" s="76"/>
      <c r="AJ1019" s="76"/>
      <c r="AK1019" s="76"/>
      <c r="AL1019" s="76"/>
      <c r="AM1019" s="76"/>
      <c r="AN1019" s="76"/>
      <c r="AO1019" s="76"/>
      <c r="AP1019" s="76"/>
      <c r="AQ1019" s="76"/>
      <c r="AR1019" s="76"/>
      <c r="AS1019" s="76"/>
      <c r="AT1019" s="76"/>
      <c r="AU1019" s="76"/>
      <c r="AV1019" s="76"/>
    </row>
    <row r="1020" spans="1:48" x14ac:dyDescent="0.25">
      <c r="A1020" s="76"/>
      <c r="B1020" s="76"/>
      <c r="C1020" s="76"/>
      <c r="D1020" s="76"/>
      <c r="E1020" s="76"/>
      <c r="F1020" s="76"/>
      <c r="G1020" s="76"/>
      <c r="H1020" s="76"/>
      <c r="I1020" s="76"/>
      <c r="J1020" s="76"/>
      <c r="K1020" s="76"/>
      <c r="L1020" s="76"/>
      <c r="M1020" s="76"/>
      <c r="N1020" s="76"/>
      <c r="O1020" s="76"/>
      <c r="P1020" s="76"/>
      <c r="Q1020" s="76"/>
      <c r="R1020" s="76"/>
      <c r="S1020" s="76"/>
      <c r="T1020" s="76"/>
      <c r="U1020" s="76"/>
      <c r="V1020" s="76"/>
      <c r="W1020" s="76"/>
      <c r="X1020" s="76"/>
      <c r="Y1020" s="76"/>
      <c r="Z1020" s="76"/>
      <c r="AA1020" s="76"/>
      <c r="AB1020" s="76"/>
      <c r="AC1020" s="76"/>
      <c r="AD1020" s="76"/>
      <c r="AE1020" s="76"/>
      <c r="AF1020" s="76"/>
      <c r="AG1020" s="76"/>
      <c r="AH1020" s="76"/>
      <c r="AI1020" s="76"/>
      <c r="AJ1020" s="76"/>
      <c r="AK1020" s="76"/>
      <c r="AL1020" s="76"/>
      <c r="AM1020" s="76"/>
      <c r="AN1020" s="76"/>
      <c r="AO1020" s="76"/>
      <c r="AP1020" s="76"/>
      <c r="AQ1020" s="76"/>
      <c r="AR1020" s="76"/>
      <c r="AS1020" s="76"/>
      <c r="AT1020" s="76"/>
      <c r="AU1020" s="76"/>
      <c r="AV1020" s="76"/>
    </row>
    <row r="1021" spans="1:48" x14ac:dyDescent="0.25">
      <c r="A1021" s="76"/>
      <c r="B1021" s="76"/>
      <c r="C1021" s="76"/>
      <c r="D1021" s="76"/>
      <c r="E1021" s="76"/>
      <c r="F1021" s="76"/>
      <c r="G1021" s="76"/>
      <c r="H1021" s="76"/>
      <c r="I1021" s="76"/>
      <c r="J1021" s="76"/>
      <c r="K1021" s="76"/>
      <c r="L1021" s="76"/>
      <c r="M1021" s="76"/>
      <c r="N1021" s="76"/>
      <c r="O1021" s="76"/>
      <c r="P1021" s="76"/>
      <c r="Q1021" s="76"/>
      <c r="R1021" s="76"/>
      <c r="S1021" s="76"/>
      <c r="T1021" s="76"/>
      <c r="U1021" s="76"/>
      <c r="V1021" s="76"/>
      <c r="W1021" s="76"/>
      <c r="X1021" s="76"/>
      <c r="Y1021" s="76"/>
      <c r="Z1021" s="76"/>
      <c r="AA1021" s="76"/>
      <c r="AB1021" s="76"/>
      <c r="AC1021" s="76"/>
      <c r="AD1021" s="76"/>
      <c r="AE1021" s="76"/>
      <c r="AF1021" s="76"/>
      <c r="AG1021" s="76"/>
      <c r="AH1021" s="76"/>
      <c r="AI1021" s="76"/>
      <c r="AJ1021" s="76"/>
      <c r="AK1021" s="76"/>
      <c r="AL1021" s="76"/>
      <c r="AM1021" s="76"/>
      <c r="AN1021" s="76"/>
      <c r="AO1021" s="76"/>
      <c r="AP1021" s="76"/>
      <c r="AQ1021" s="76"/>
      <c r="AR1021" s="76"/>
      <c r="AS1021" s="76"/>
      <c r="AT1021" s="76"/>
      <c r="AU1021" s="76"/>
      <c r="AV1021" s="76"/>
    </row>
    <row r="1022" spans="1:48" x14ac:dyDescent="0.25">
      <c r="A1022" s="76"/>
      <c r="B1022" s="76"/>
      <c r="C1022" s="76"/>
      <c r="D1022" s="76"/>
      <c r="E1022" s="76"/>
      <c r="F1022" s="76"/>
      <c r="G1022" s="76"/>
      <c r="H1022" s="76"/>
      <c r="I1022" s="76"/>
      <c r="J1022" s="76"/>
      <c r="K1022" s="76"/>
      <c r="L1022" s="76"/>
      <c r="M1022" s="76"/>
      <c r="N1022" s="76"/>
      <c r="O1022" s="76"/>
      <c r="P1022" s="76"/>
      <c r="Q1022" s="76"/>
      <c r="R1022" s="76"/>
      <c r="S1022" s="76"/>
      <c r="T1022" s="76"/>
      <c r="U1022" s="76"/>
      <c r="V1022" s="76"/>
      <c r="W1022" s="76"/>
      <c r="X1022" s="76"/>
      <c r="Y1022" s="76"/>
      <c r="Z1022" s="76"/>
      <c r="AA1022" s="76"/>
      <c r="AB1022" s="76"/>
      <c r="AC1022" s="76"/>
      <c r="AD1022" s="76"/>
      <c r="AE1022" s="76"/>
      <c r="AF1022" s="76"/>
      <c r="AG1022" s="76"/>
      <c r="AH1022" s="76"/>
      <c r="AI1022" s="76"/>
      <c r="AJ1022" s="76"/>
      <c r="AK1022" s="76"/>
      <c r="AL1022" s="76"/>
      <c r="AM1022" s="76"/>
      <c r="AN1022" s="76"/>
      <c r="AO1022" s="76"/>
      <c r="AP1022" s="76"/>
      <c r="AQ1022" s="76"/>
      <c r="AR1022" s="76"/>
      <c r="AS1022" s="76"/>
      <c r="AT1022" s="76"/>
      <c r="AU1022" s="76"/>
      <c r="AV1022" s="76"/>
    </row>
    <row r="1023" spans="1:48" x14ac:dyDescent="0.25">
      <c r="A1023" s="76"/>
      <c r="B1023" s="76"/>
      <c r="C1023" s="76"/>
      <c r="D1023" s="76"/>
      <c r="E1023" s="76"/>
      <c r="F1023" s="76"/>
      <c r="G1023" s="76"/>
      <c r="H1023" s="76"/>
      <c r="I1023" s="76"/>
      <c r="J1023" s="76"/>
      <c r="K1023" s="76"/>
      <c r="L1023" s="76"/>
      <c r="M1023" s="76"/>
      <c r="N1023" s="76"/>
      <c r="O1023" s="76"/>
      <c r="P1023" s="76"/>
      <c r="Q1023" s="76"/>
      <c r="R1023" s="76"/>
      <c r="S1023" s="76"/>
      <c r="T1023" s="76"/>
      <c r="U1023" s="76"/>
      <c r="V1023" s="76"/>
      <c r="W1023" s="76"/>
      <c r="X1023" s="76"/>
      <c r="Y1023" s="76"/>
      <c r="Z1023" s="76"/>
      <c r="AA1023" s="76"/>
      <c r="AB1023" s="76"/>
      <c r="AC1023" s="76"/>
      <c r="AD1023" s="76"/>
      <c r="AE1023" s="76"/>
      <c r="AF1023" s="76"/>
      <c r="AG1023" s="76"/>
      <c r="AH1023" s="76"/>
      <c r="AI1023" s="76"/>
      <c r="AJ1023" s="76"/>
      <c r="AK1023" s="76"/>
      <c r="AL1023" s="76"/>
      <c r="AM1023" s="76"/>
      <c r="AN1023" s="76"/>
      <c r="AO1023" s="76"/>
      <c r="AP1023" s="76"/>
      <c r="AQ1023" s="76"/>
      <c r="AR1023" s="76"/>
      <c r="AS1023" s="76"/>
      <c r="AT1023" s="76"/>
      <c r="AU1023" s="76"/>
      <c r="AV1023" s="76"/>
    </row>
    <row r="1024" spans="1:48" x14ac:dyDescent="0.25">
      <c r="A1024" s="76"/>
      <c r="B1024" s="76"/>
      <c r="C1024" s="76"/>
      <c r="D1024" s="76"/>
      <c r="E1024" s="76"/>
      <c r="F1024" s="76"/>
      <c r="G1024" s="76"/>
      <c r="H1024" s="76"/>
      <c r="I1024" s="76"/>
      <c r="J1024" s="76"/>
      <c r="K1024" s="76"/>
      <c r="L1024" s="76"/>
      <c r="M1024" s="76"/>
      <c r="N1024" s="76"/>
      <c r="O1024" s="76"/>
      <c r="P1024" s="76"/>
      <c r="Q1024" s="76"/>
      <c r="R1024" s="76"/>
      <c r="S1024" s="76"/>
      <c r="T1024" s="76"/>
      <c r="U1024" s="76"/>
      <c r="V1024" s="76"/>
      <c r="W1024" s="76"/>
      <c r="X1024" s="76"/>
      <c r="Y1024" s="76"/>
      <c r="Z1024" s="76"/>
      <c r="AA1024" s="76"/>
      <c r="AB1024" s="76"/>
      <c r="AC1024" s="76"/>
      <c r="AD1024" s="76"/>
      <c r="AE1024" s="76"/>
      <c r="AF1024" s="76"/>
      <c r="AG1024" s="76"/>
      <c r="AH1024" s="76"/>
      <c r="AI1024" s="76"/>
      <c r="AJ1024" s="76"/>
      <c r="AK1024" s="76"/>
      <c r="AL1024" s="76"/>
      <c r="AM1024" s="76"/>
      <c r="AN1024" s="76"/>
      <c r="AO1024" s="76"/>
      <c r="AP1024" s="76"/>
      <c r="AQ1024" s="76"/>
      <c r="AR1024" s="76"/>
      <c r="AS1024" s="76"/>
      <c r="AT1024" s="76"/>
      <c r="AU1024" s="76"/>
      <c r="AV1024" s="76"/>
    </row>
    <row r="1025" spans="1:48" x14ac:dyDescent="0.25">
      <c r="A1025" s="76"/>
      <c r="B1025" s="76"/>
      <c r="C1025" s="76"/>
      <c r="D1025" s="76"/>
      <c r="E1025" s="76"/>
      <c r="F1025" s="76"/>
      <c r="G1025" s="76"/>
      <c r="H1025" s="76"/>
      <c r="I1025" s="76"/>
      <c r="J1025" s="76"/>
      <c r="K1025" s="76"/>
      <c r="L1025" s="76"/>
      <c r="M1025" s="76"/>
      <c r="N1025" s="76"/>
      <c r="O1025" s="76"/>
      <c r="P1025" s="76"/>
      <c r="Q1025" s="76"/>
      <c r="R1025" s="76"/>
      <c r="S1025" s="76"/>
      <c r="T1025" s="76"/>
      <c r="U1025" s="76"/>
      <c r="V1025" s="76"/>
      <c r="W1025" s="76"/>
      <c r="X1025" s="76"/>
      <c r="Y1025" s="76"/>
      <c r="Z1025" s="76"/>
      <c r="AA1025" s="76"/>
      <c r="AB1025" s="76"/>
      <c r="AC1025" s="76"/>
      <c r="AD1025" s="76"/>
      <c r="AE1025" s="76"/>
      <c r="AF1025" s="76"/>
      <c r="AG1025" s="76"/>
      <c r="AH1025" s="76"/>
      <c r="AI1025" s="76"/>
      <c r="AJ1025" s="76"/>
      <c r="AK1025" s="76"/>
      <c r="AL1025" s="76"/>
      <c r="AM1025" s="76"/>
      <c r="AN1025" s="76"/>
      <c r="AO1025" s="76"/>
      <c r="AP1025" s="76"/>
      <c r="AQ1025" s="76"/>
      <c r="AR1025" s="76"/>
      <c r="AS1025" s="76"/>
      <c r="AT1025" s="76"/>
      <c r="AU1025" s="76"/>
      <c r="AV1025" s="76"/>
    </row>
    <row r="1026" spans="1:48" x14ac:dyDescent="0.25">
      <c r="A1026" s="76"/>
      <c r="B1026" s="76"/>
      <c r="C1026" s="76"/>
      <c r="D1026" s="76"/>
      <c r="E1026" s="76"/>
      <c r="F1026" s="76"/>
      <c r="G1026" s="76"/>
      <c r="H1026" s="76"/>
      <c r="I1026" s="76"/>
      <c r="J1026" s="76"/>
      <c r="K1026" s="76"/>
      <c r="L1026" s="76"/>
      <c r="M1026" s="76"/>
      <c r="N1026" s="76"/>
      <c r="O1026" s="76"/>
      <c r="P1026" s="76"/>
      <c r="Q1026" s="76"/>
      <c r="R1026" s="76"/>
      <c r="S1026" s="76"/>
      <c r="T1026" s="76"/>
      <c r="U1026" s="76"/>
      <c r="V1026" s="76"/>
      <c r="W1026" s="76"/>
      <c r="X1026" s="76"/>
      <c r="Y1026" s="76"/>
      <c r="Z1026" s="76"/>
      <c r="AA1026" s="76"/>
      <c r="AB1026" s="76"/>
      <c r="AC1026" s="76"/>
      <c r="AD1026" s="76"/>
      <c r="AE1026" s="76"/>
      <c r="AF1026" s="76"/>
      <c r="AG1026" s="76"/>
      <c r="AH1026" s="76"/>
      <c r="AI1026" s="76"/>
      <c r="AJ1026" s="76"/>
      <c r="AK1026" s="76"/>
      <c r="AL1026" s="76"/>
      <c r="AM1026" s="76"/>
      <c r="AN1026" s="76"/>
      <c r="AO1026" s="76"/>
      <c r="AP1026" s="76"/>
      <c r="AQ1026" s="76"/>
      <c r="AR1026" s="76"/>
      <c r="AS1026" s="76"/>
      <c r="AT1026" s="76"/>
      <c r="AU1026" s="76"/>
      <c r="AV1026" s="76"/>
    </row>
    <row r="1027" spans="1:48" x14ac:dyDescent="0.25">
      <c r="A1027" s="76"/>
      <c r="B1027" s="76"/>
      <c r="C1027" s="76"/>
      <c r="D1027" s="76"/>
      <c r="E1027" s="76"/>
      <c r="F1027" s="76"/>
      <c r="G1027" s="76"/>
      <c r="H1027" s="76"/>
      <c r="I1027" s="76"/>
      <c r="J1027" s="76"/>
      <c r="K1027" s="76"/>
      <c r="L1027" s="76"/>
      <c r="M1027" s="76"/>
      <c r="N1027" s="76"/>
      <c r="O1027" s="76"/>
      <c r="P1027" s="76"/>
      <c r="Q1027" s="76"/>
      <c r="R1027" s="76"/>
      <c r="S1027" s="76"/>
      <c r="T1027" s="76"/>
      <c r="U1027" s="76"/>
      <c r="V1027" s="76"/>
      <c r="W1027" s="76"/>
      <c r="X1027" s="76"/>
      <c r="Y1027" s="76"/>
      <c r="Z1027" s="76"/>
      <c r="AA1027" s="76"/>
      <c r="AB1027" s="76"/>
      <c r="AC1027" s="76"/>
      <c r="AD1027" s="76"/>
      <c r="AE1027" s="76"/>
      <c r="AF1027" s="76"/>
      <c r="AG1027" s="76"/>
      <c r="AH1027" s="76"/>
      <c r="AI1027" s="76"/>
      <c r="AJ1027" s="76"/>
      <c r="AK1027" s="76"/>
      <c r="AL1027" s="76"/>
      <c r="AM1027" s="76"/>
      <c r="AN1027" s="76"/>
      <c r="AO1027" s="76"/>
      <c r="AP1027" s="76"/>
      <c r="AQ1027" s="76"/>
      <c r="AR1027" s="76"/>
      <c r="AS1027" s="76"/>
      <c r="AT1027" s="76"/>
      <c r="AU1027" s="76"/>
      <c r="AV1027" s="76"/>
    </row>
    <row r="1028" spans="1:48" x14ac:dyDescent="0.25">
      <c r="A1028" s="76"/>
      <c r="B1028" s="76"/>
      <c r="C1028" s="76"/>
      <c r="D1028" s="76"/>
      <c r="E1028" s="76"/>
      <c r="F1028" s="76"/>
      <c r="G1028" s="76"/>
      <c r="H1028" s="76"/>
      <c r="I1028" s="76"/>
      <c r="J1028" s="76"/>
      <c r="K1028" s="76"/>
      <c r="L1028" s="76"/>
      <c r="M1028" s="76"/>
      <c r="N1028" s="76"/>
      <c r="O1028" s="76"/>
      <c r="P1028" s="76"/>
      <c r="Q1028" s="76"/>
      <c r="R1028" s="76"/>
      <c r="S1028" s="76"/>
      <c r="T1028" s="76"/>
      <c r="U1028" s="76"/>
      <c r="V1028" s="76"/>
      <c r="W1028" s="76"/>
      <c r="X1028" s="76"/>
      <c r="Y1028" s="76"/>
      <c r="Z1028" s="76"/>
      <c r="AA1028" s="76"/>
      <c r="AB1028" s="76"/>
      <c r="AC1028" s="76"/>
      <c r="AD1028" s="76"/>
      <c r="AE1028" s="76"/>
      <c r="AF1028" s="76"/>
      <c r="AG1028" s="76"/>
      <c r="AH1028" s="76"/>
      <c r="AI1028" s="76"/>
      <c r="AJ1028" s="76"/>
      <c r="AK1028" s="76"/>
      <c r="AL1028" s="76"/>
      <c r="AM1028" s="76"/>
      <c r="AN1028" s="76"/>
      <c r="AO1028" s="76"/>
      <c r="AP1028" s="76"/>
      <c r="AQ1028" s="76"/>
      <c r="AR1028" s="76"/>
      <c r="AS1028" s="76"/>
      <c r="AT1028" s="76"/>
      <c r="AU1028" s="76"/>
      <c r="AV1028" s="76"/>
    </row>
    <row r="1029" spans="1:48" x14ac:dyDescent="0.25">
      <c r="A1029" s="76"/>
      <c r="B1029" s="76"/>
      <c r="C1029" s="76"/>
      <c r="D1029" s="76"/>
      <c r="E1029" s="76"/>
      <c r="F1029" s="76"/>
      <c r="G1029" s="76"/>
      <c r="H1029" s="76"/>
      <c r="I1029" s="76"/>
      <c r="J1029" s="76"/>
      <c r="K1029" s="76"/>
      <c r="L1029" s="76"/>
      <c r="M1029" s="76"/>
      <c r="N1029" s="76"/>
      <c r="O1029" s="76"/>
      <c r="P1029" s="76"/>
      <c r="Q1029" s="76"/>
      <c r="R1029" s="76"/>
      <c r="S1029" s="76"/>
      <c r="T1029" s="76"/>
      <c r="U1029" s="76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76"/>
      <c r="AJ1029" s="76"/>
      <c r="AK1029" s="76"/>
      <c r="AL1029" s="76"/>
      <c r="AM1029" s="76"/>
      <c r="AN1029" s="76"/>
      <c r="AO1029" s="76"/>
      <c r="AP1029" s="76"/>
      <c r="AQ1029" s="76"/>
      <c r="AR1029" s="76"/>
      <c r="AS1029" s="76"/>
      <c r="AT1029" s="76"/>
      <c r="AU1029" s="76"/>
      <c r="AV1029" s="76"/>
    </row>
    <row r="1030" spans="1:48" x14ac:dyDescent="0.25">
      <c r="A1030" s="76"/>
      <c r="B1030" s="76"/>
      <c r="C1030" s="76"/>
      <c r="D1030" s="76"/>
      <c r="E1030" s="76"/>
      <c r="F1030" s="76"/>
      <c r="G1030" s="76"/>
      <c r="H1030" s="76"/>
      <c r="I1030" s="76"/>
      <c r="J1030" s="76"/>
      <c r="K1030" s="76"/>
      <c r="L1030" s="76"/>
      <c r="M1030" s="76"/>
      <c r="N1030" s="76"/>
      <c r="O1030" s="76"/>
      <c r="P1030" s="76"/>
      <c r="Q1030" s="76"/>
      <c r="R1030" s="76"/>
      <c r="S1030" s="76"/>
      <c r="T1030" s="76"/>
      <c r="U1030" s="76"/>
      <c r="V1030" s="76"/>
      <c r="W1030" s="76"/>
      <c r="X1030" s="76"/>
      <c r="Y1030" s="76"/>
      <c r="Z1030" s="76"/>
      <c r="AA1030" s="76"/>
      <c r="AB1030" s="76"/>
      <c r="AC1030" s="76"/>
      <c r="AD1030" s="76"/>
      <c r="AE1030" s="76"/>
      <c r="AF1030" s="76"/>
      <c r="AG1030" s="76"/>
      <c r="AH1030" s="76"/>
      <c r="AI1030" s="76"/>
      <c r="AJ1030" s="76"/>
      <c r="AK1030" s="76"/>
      <c r="AL1030" s="76"/>
      <c r="AM1030" s="76"/>
      <c r="AN1030" s="76"/>
      <c r="AO1030" s="76"/>
      <c r="AP1030" s="76"/>
      <c r="AQ1030" s="76"/>
      <c r="AR1030" s="76"/>
      <c r="AS1030" s="76"/>
      <c r="AT1030" s="76"/>
      <c r="AU1030" s="76"/>
      <c r="AV1030" s="76"/>
    </row>
    <row r="1031" spans="1:48" x14ac:dyDescent="0.25">
      <c r="A1031" s="76"/>
      <c r="B1031" s="76"/>
      <c r="C1031" s="76"/>
      <c r="D1031" s="76"/>
      <c r="E1031" s="76"/>
      <c r="F1031" s="76"/>
      <c r="G1031" s="76"/>
      <c r="H1031" s="76"/>
      <c r="I1031" s="76"/>
      <c r="J1031" s="76"/>
      <c r="K1031" s="76"/>
      <c r="L1031" s="76"/>
      <c r="M1031" s="76"/>
      <c r="N1031" s="76"/>
      <c r="O1031" s="76"/>
      <c r="P1031" s="76"/>
      <c r="Q1031" s="76"/>
      <c r="R1031" s="76"/>
      <c r="S1031" s="76"/>
      <c r="T1031" s="76"/>
      <c r="U1031" s="76"/>
      <c r="V1031" s="76"/>
      <c r="W1031" s="76"/>
      <c r="X1031" s="76"/>
      <c r="Y1031" s="76"/>
      <c r="Z1031" s="76"/>
      <c r="AA1031" s="76"/>
      <c r="AB1031" s="76"/>
      <c r="AC1031" s="76"/>
      <c r="AD1031" s="76"/>
      <c r="AE1031" s="76"/>
      <c r="AF1031" s="76"/>
      <c r="AG1031" s="76"/>
      <c r="AH1031" s="76"/>
      <c r="AI1031" s="76"/>
      <c r="AJ1031" s="76"/>
      <c r="AK1031" s="76"/>
      <c r="AL1031" s="76"/>
      <c r="AM1031" s="76"/>
      <c r="AN1031" s="76"/>
      <c r="AO1031" s="76"/>
      <c r="AP1031" s="76"/>
      <c r="AQ1031" s="76"/>
      <c r="AR1031" s="76"/>
      <c r="AS1031" s="76"/>
      <c r="AT1031" s="76"/>
      <c r="AU1031" s="76"/>
      <c r="AV1031" s="76"/>
    </row>
    <row r="1032" spans="1:48" x14ac:dyDescent="0.25">
      <c r="A1032" s="76"/>
      <c r="B1032" s="76"/>
      <c r="C1032" s="76"/>
      <c r="D1032" s="76"/>
      <c r="E1032" s="76"/>
      <c r="F1032" s="76"/>
      <c r="G1032" s="76"/>
      <c r="H1032" s="76"/>
      <c r="I1032" s="76"/>
      <c r="J1032" s="76"/>
      <c r="K1032" s="76"/>
      <c r="L1032" s="76"/>
      <c r="M1032" s="76"/>
      <c r="N1032" s="76"/>
      <c r="O1032" s="76"/>
      <c r="P1032" s="76"/>
      <c r="Q1032" s="76"/>
      <c r="R1032" s="76"/>
      <c r="S1032" s="76"/>
      <c r="T1032" s="76"/>
      <c r="U1032" s="76"/>
      <c r="V1032" s="76"/>
      <c r="W1032" s="76"/>
      <c r="X1032" s="76"/>
      <c r="Y1032" s="76"/>
      <c r="Z1032" s="76"/>
      <c r="AA1032" s="76"/>
      <c r="AB1032" s="76"/>
      <c r="AC1032" s="76"/>
      <c r="AD1032" s="76"/>
      <c r="AE1032" s="76"/>
      <c r="AF1032" s="76"/>
      <c r="AG1032" s="76"/>
      <c r="AH1032" s="76"/>
      <c r="AI1032" s="76"/>
      <c r="AJ1032" s="76"/>
      <c r="AK1032" s="76"/>
      <c r="AL1032" s="76"/>
      <c r="AM1032" s="76"/>
      <c r="AN1032" s="76"/>
      <c r="AO1032" s="76"/>
      <c r="AP1032" s="76"/>
      <c r="AQ1032" s="76"/>
      <c r="AR1032" s="76"/>
      <c r="AS1032" s="76"/>
      <c r="AT1032" s="76"/>
      <c r="AU1032" s="76"/>
      <c r="AV1032" s="76"/>
    </row>
    <row r="1033" spans="1:48" x14ac:dyDescent="0.25">
      <c r="A1033" s="76"/>
      <c r="B1033" s="76"/>
      <c r="C1033" s="76"/>
      <c r="D1033" s="76"/>
      <c r="E1033" s="76"/>
      <c r="F1033" s="76"/>
      <c r="G1033" s="76"/>
      <c r="H1033" s="76"/>
      <c r="I1033" s="76"/>
      <c r="J1033" s="76"/>
      <c r="K1033" s="76"/>
      <c r="L1033" s="76"/>
      <c r="M1033" s="76"/>
      <c r="N1033" s="76"/>
      <c r="O1033" s="76"/>
      <c r="P1033" s="76"/>
      <c r="Q1033" s="76"/>
      <c r="R1033" s="76"/>
      <c r="S1033" s="76"/>
      <c r="T1033" s="76"/>
      <c r="U1033" s="76"/>
      <c r="V1033" s="76"/>
      <c r="W1033" s="76"/>
      <c r="X1033" s="76"/>
      <c r="Y1033" s="76"/>
      <c r="Z1033" s="76"/>
      <c r="AA1033" s="76"/>
      <c r="AB1033" s="76"/>
      <c r="AC1033" s="76"/>
      <c r="AD1033" s="76"/>
      <c r="AE1033" s="76"/>
      <c r="AF1033" s="76"/>
      <c r="AG1033" s="76"/>
      <c r="AH1033" s="76"/>
      <c r="AI1033" s="76"/>
      <c r="AJ1033" s="76"/>
      <c r="AK1033" s="76"/>
      <c r="AL1033" s="76"/>
      <c r="AM1033" s="76"/>
      <c r="AN1033" s="76"/>
      <c r="AO1033" s="76"/>
      <c r="AP1033" s="76"/>
      <c r="AQ1033" s="76"/>
      <c r="AR1033" s="76"/>
      <c r="AS1033" s="76"/>
      <c r="AT1033" s="76"/>
      <c r="AU1033" s="76"/>
      <c r="AV1033" s="76"/>
    </row>
    <row r="1034" spans="1:48" x14ac:dyDescent="0.25">
      <c r="A1034" s="76"/>
      <c r="B1034" s="76"/>
      <c r="C1034" s="76"/>
      <c r="D1034" s="76"/>
      <c r="E1034" s="76"/>
      <c r="F1034" s="76"/>
      <c r="G1034" s="76"/>
      <c r="H1034" s="76"/>
      <c r="I1034" s="76"/>
      <c r="J1034" s="76"/>
      <c r="K1034" s="76"/>
      <c r="L1034" s="76"/>
      <c r="M1034" s="76"/>
      <c r="N1034" s="76"/>
      <c r="O1034" s="76"/>
      <c r="P1034" s="76"/>
      <c r="Q1034" s="76"/>
      <c r="R1034" s="76"/>
      <c r="S1034" s="76"/>
      <c r="T1034" s="76"/>
      <c r="U1034" s="76"/>
      <c r="V1034" s="76"/>
      <c r="W1034" s="76"/>
      <c r="X1034" s="76"/>
      <c r="Y1034" s="76"/>
      <c r="Z1034" s="76"/>
      <c r="AA1034" s="76"/>
      <c r="AB1034" s="76"/>
      <c r="AC1034" s="76"/>
      <c r="AD1034" s="76"/>
      <c r="AE1034" s="76"/>
      <c r="AF1034" s="76"/>
      <c r="AG1034" s="76"/>
      <c r="AH1034" s="76"/>
      <c r="AI1034" s="76"/>
      <c r="AJ1034" s="76"/>
      <c r="AK1034" s="76"/>
      <c r="AL1034" s="76"/>
      <c r="AM1034" s="76"/>
      <c r="AN1034" s="76"/>
      <c r="AO1034" s="76"/>
      <c r="AP1034" s="76"/>
      <c r="AQ1034" s="76"/>
      <c r="AR1034" s="76"/>
      <c r="AS1034" s="76"/>
      <c r="AT1034" s="76"/>
      <c r="AU1034" s="76"/>
      <c r="AV1034" s="76"/>
    </row>
    <row r="1035" spans="1:48" x14ac:dyDescent="0.25">
      <c r="A1035" s="76"/>
      <c r="B1035" s="76"/>
      <c r="C1035" s="76"/>
      <c r="D1035" s="76"/>
      <c r="E1035" s="76"/>
      <c r="F1035" s="76"/>
      <c r="G1035" s="76"/>
      <c r="H1035" s="76"/>
      <c r="I1035" s="76"/>
      <c r="J1035" s="76"/>
      <c r="K1035" s="76"/>
      <c r="L1035" s="76"/>
      <c r="M1035" s="76"/>
      <c r="N1035" s="76"/>
      <c r="O1035" s="76"/>
      <c r="P1035" s="76"/>
      <c r="Q1035" s="76"/>
      <c r="R1035" s="76"/>
      <c r="S1035" s="76"/>
      <c r="T1035" s="76"/>
      <c r="U1035" s="76"/>
      <c r="V1035" s="76"/>
      <c r="W1035" s="76"/>
      <c r="X1035" s="76"/>
      <c r="Y1035" s="76"/>
      <c r="Z1035" s="76"/>
      <c r="AA1035" s="76"/>
      <c r="AB1035" s="76"/>
      <c r="AC1035" s="76"/>
      <c r="AD1035" s="76"/>
      <c r="AE1035" s="76"/>
      <c r="AF1035" s="76"/>
      <c r="AG1035" s="76"/>
      <c r="AH1035" s="76"/>
      <c r="AI1035" s="76"/>
      <c r="AJ1035" s="76"/>
      <c r="AK1035" s="76"/>
      <c r="AL1035" s="76"/>
      <c r="AM1035" s="76"/>
      <c r="AN1035" s="76"/>
      <c r="AO1035" s="76"/>
      <c r="AP1035" s="76"/>
      <c r="AQ1035" s="76"/>
      <c r="AR1035" s="76"/>
      <c r="AS1035" s="76"/>
      <c r="AT1035" s="76"/>
      <c r="AU1035" s="76"/>
      <c r="AV1035" s="76"/>
    </row>
    <row r="1036" spans="1:48" x14ac:dyDescent="0.25">
      <c r="A1036" s="76"/>
      <c r="B1036" s="76"/>
      <c r="C1036" s="76"/>
      <c r="D1036" s="76"/>
      <c r="E1036" s="76"/>
      <c r="F1036" s="76"/>
      <c r="G1036" s="76"/>
      <c r="H1036" s="76"/>
      <c r="I1036" s="76"/>
      <c r="J1036" s="76"/>
      <c r="K1036" s="76"/>
      <c r="L1036" s="76"/>
      <c r="M1036" s="76"/>
      <c r="N1036" s="76"/>
      <c r="O1036" s="76"/>
      <c r="P1036" s="76"/>
      <c r="Q1036" s="76"/>
      <c r="R1036" s="76"/>
      <c r="S1036" s="76"/>
      <c r="T1036" s="76"/>
      <c r="U1036" s="76"/>
      <c r="V1036" s="76"/>
      <c r="W1036" s="76"/>
      <c r="X1036" s="76"/>
      <c r="Y1036" s="76"/>
      <c r="Z1036" s="76"/>
      <c r="AA1036" s="76"/>
      <c r="AB1036" s="76"/>
      <c r="AC1036" s="76"/>
      <c r="AD1036" s="76"/>
      <c r="AE1036" s="76"/>
      <c r="AF1036" s="76"/>
      <c r="AG1036" s="76"/>
      <c r="AH1036" s="76"/>
      <c r="AI1036" s="76"/>
      <c r="AJ1036" s="76"/>
      <c r="AK1036" s="76"/>
      <c r="AL1036" s="76"/>
      <c r="AM1036" s="76"/>
      <c r="AN1036" s="76"/>
      <c r="AO1036" s="76"/>
      <c r="AP1036" s="76"/>
      <c r="AQ1036" s="76"/>
      <c r="AR1036" s="76"/>
      <c r="AS1036" s="76"/>
      <c r="AT1036" s="76"/>
      <c r="AU1036" s="76"/>
      <c r="AV1036" s="76"/>
    </row>
    <row r="1037" spans="1:48" x14ac:dyDescent="0.25">
      <c r="A1037" s="76"/>
      <c r="B1037" s="76"/>
      <c r="C1037" s="76"/>
      <c r="D1037" s="76"/>
      <c r="E1037" s="76"/>
      <c r="F1037" s="76"/>
      <c r="G1037" s="76"/>
      <c r="H1037" s="76"/>
      <c r="I1037" s="76"/>
      <c r="J1037" s="76"/>
      <c r="K1037" s="76"/>
      <c r="L1037" s="76"/>
      <c r="M1037" s="76"/>
      <c r="N1037" s="76"/>
      <c r="O1037" s="76"/>
      <c r="P1037" s="76"/>
      <c r="Q1037" s="76"/>
      <c r="R1037" s="76"/>
      <c r="S1037" s="76"/>
      <c r="T1037" s="76"/>
      <c r="U1037" s="76"/>
      <c r="V1037" s="76"/>
      <c r="W1037" s="76"/>
      <c r="X1037" s="76"/>
      <c r="Y1037" s="76"/>
      <c r="Z1037" s="76"/>
      <c r="AA1037" s="76"/>
      <c r="AB1037" s="76"/>
      <c r="AC1037" s="76"/>
      <c r="AD1037" s="76"/>
      <c r="AE1037" s="76"/>
      <c r="AF1037" s="76"/>
      <c r="AG1037" s="76"/>
      <c r="AH1037" s="76"/>
      <c r="AI1037" s="76"/>
      <c r="AJ1037" s="76"/>
      <c r="AK1037" s="76"/>
      <c r="AL1037" s="76"/>
      <c r="AM1037" s="76"/>
      <c r="AN1037" s="76"/>
      <c r="AO1037" s="76"/>
      <c r="AP1037" s="76"/>
      <c r="AQ1037" s="76"/>
      <c r="AR1037" s="76"/>
      <c r="AS1037" s="76"/>
      <c r="AT1037" s="76"/>
      <c r="AU1037" s="76"/>
      <c r="AV1037" s="76"/>
    </row>
    <row r="1038" spans="1:48" x14ac:dyDescent="0.25">
      <c r="A1038" s="76"/>
      <c r="B1038" s="76"/>
      <c r="C1038" s="76"/>
      <c r="D1038" s="76"/>
      <c r="E1038" s="76"/>
      <c r="F1038" s="76"/>
      <c r="G1038" s="76"/>
      <c r="H1038" s="76"/>
      <c r="I1038" s="76"/>
      <c r="J1038" s="76"/>
      <c r="K1038" s="76"/>
      <c r="L1038" s="76"/>
      <c r="M1038" s="76"/>
      <c r="N1038" s="76"/>
      <c r="O1038" s="76"/>
      <c r="P1038" s="76"/>
      <c r="Q1038" s="76"/>
      <c r="R1038" s="76"/>
      <c r="S1038" s="76"/>
      <c r="T1038" s="76"/>
      <c r="U1038" s="76"/>
      <c r="V1038" s="76"/>
      <c r="W1038" s="76"/>
      <c r="X1038" s="76"/>
      <c r="Y1038" s="76"/>
      <c r="Z1038" s="76"/>
      <c r="AA1038" s="76"/>
      <c r="AB1038" s="76"/>
      <c r="AC1038" s="76"/>
      <c r="AD1038" s="76"/>
      <c r="AE1038" s="76"/>
      <c r="AF1038" s="76"/>
      <c r="AG1038" s="76"/>
      <c r="AH1038" s="76"/>
      <c r="AI1038" s="76"/>
      <c r="AJ1038" s="76"/>
      <c r="AK1038" s="76"/>
      <c r="AL1038" s="76"/>
      <c r="AM1038" s="76"/>
      <c r="AN1038" s="76"/>
      <c r="AO1038" s="76"/>
      <c r="AP1038" s="76"/>
      <c r="AQ1038" s="76"/>
      <c r="AR1038" s="76"/>
      <c r="AS1038" s="76"/>
      <c r="AT1038" s="76"/>
      <c r="AU1038" s="76"/>
      <c r="AV1038" s="76"/>
    </row>
    <row r="1039" spans="1:48" x14ac:dyDescent="0.25">
      <c r="A1039" s="76"/>
      <c r="B1039" s="76"/>
      <c r="C1039" s="76"/>
      <c r="D1039" s="76"/>
      <c r="E1039" s="76"/>
      <c r="F1039" s="76"/>
      <c r="G1039" s="76"/>
      <c r="H1039" s="76"/>
      <c r="I1039" s="76"/>
      <c r="J1039" s="76"/>
      <c r="K1039" s="76"/>
      <c r="L1039" s="76"/>
      <c r="M1039" s="76"/>
      <c r="N1039" s="76"/>
      <c r="O1039" s="76"/>
      <c r="P1039" s="76"/>
      <c r="Q1039" s="76"/>
      <c r="R1039" s="76"/>
      <c r="S1039" s="76"/>
      <c r="T1039" s="76"/>
      <c r="U1039" s="76"/>
      <c r="V1039" s="76"/>
      <c r="W1039" s="76"/>
      <c r="X1039" s="76"/>
      <c r="Y1039" s="76"/>
      <c r="Z1039" s="76"/>
      <c r="AA1039" s="76"/>
      <c r="AB1039" s="76"/>
      <c r="AC1039" s="76"/>
      <c r="AD1039" s="76"/>
      <c r="AE1039" s="76"/>
      <c r="AF1039" s="76"/>
      <c r="AG1039" s="76"/>
      <c r="AH1039" s="76"/>
      <c r="AI1039" s="76"/>
      <c r="AJ1039" s="76"/>
      <c r="AK1039" s="76"/>
      <c r="AL1039" s="76"/>
      <c r="AM1039" s="76"/>
      <c r="AN1039" s="76"/>
      <c r="AO1039" s="76"/>
      <c r="AP1039" s="76"/>
      <c r="AQ1039" s="76"/>
      <c r="AR1039" s="76"/>
      <c r="AS1039" s="76"/>
      <c r="AT1039" s="76"/>
      <c r="AU1039" s="76"/>
      <c r="AV1039" s="76"/>
    </row>
    <row r="1040" spans="1:48" x14ac:dyDescent="0.25">
      <c r="A1040" s="76"/>
      <c r="B1040" s="76"/>
      <c r="C1040" s="76"/>
      <c r="D1040" s="76"/>
      <c r="E1040" s="76"/>
      <c r="F1040" s="76"/>
      <c r="G1040" s="76"/>
      <c r="H1040" s="76"/>
      <c r="I1040" s="76"/>
      <c r="J1040" s="76"/>
      <c r="K1040" s="76"/>
      <c r="L1040" s="76"/>
      <c r="M1040" s="76"/>
      <c r="N1040" s="76"/>
      <c r="O1040" s="76"/>
      <c r="P1040" s="76"/>
      <c r="Q1040" s="76"/>
      <c r="R1040" s="76"/>
      <c r="S1040" s="76"/>
      <c r="T1040" s="76"/>
      <c r="U1040" s="76"/>
      <c r="V1040" s="76"/>
      <c r="W1040" s="76"/>
      <c r="X1040" s="76"/>
      <c r="Y1040" s="76"/>
      <c r="Z1040" s="76"/>
      <c r="AA1040" s="76"/>
      <c r="AB1040" s="76"/>
      <c r="AC1040" s="76"/>
      <c r="AD1040" s="76"/>
      <c r="AE1040" s="76"/>
      <c r="AF1040" s="76"/>
      <c r="AG1040" s="76"/>
      <c r="AH1040" s="76"/>
      <c r="AI1040" s="76"/>
      <c r="AJ1040" s="76"/>
      <c r="AK1040" s="76"/>
      <c r="AL1040" s="76"/>
      <c r="AM1040" s="76"/>
      <c r="AN1040" s="76"/>
      <c r="AO1040" s="76"/>
      <c r="AP1040" s="76"/>
      <c r="AQ1040" s="76"/>
      <c r="AR1040" s="76"/>
      <c r="AS1040" s="76"/>
      <c r="AT1040" s="76"/>
      <c r="AU1040" s="76"/>
      <c r="AV1040" s="76"/>
    </row>
    <row r="1041" spans="1:48" x14ac:dyDescent="0.25">
      <c r="A1041" s="76"/>
      <c r="B1041" s="76"/>
      <c r="C1041" s="76"/>
      <c r="D1041" s="76"/>
      <c r="E1041" s="76"/>
      <c r="F1041" s="76"/>
      <c r="G1041" s="76"/>
      <c r="H1041" s="76"/>
      <c r="I1041" s="76"/>
      <c r="J1041" s="76"/>
      <c r="K1041" s="76"/>
      <c r="L1041" s="76"/>
      <c r="M1041" s="76"/>
      <c r="N1041" s="76"/>
      <c r="O1041" s="76"/>
      <c r="P1041" s="76"/>
      <c r="Q1041" s="76"/>
      <c r="R1041" s="76"/>
      <c r="S1041" s="76"/>
      <c r="T1041" s="76"/>
      <c r="U1041" s="76"/>
      <c r="V1041" s="76"/>
      <c r="W1041" s="76"/>
      <c r="X1041" s="76"/>
      <c r="Y1041" s="76"/>
      <c r="Z1041" s="76"/>
      <c r="AA1041" s="76"/>
      <c r="AB1041" s="76"/>
      <c r="AC1041" s="76"/>
      <c r="AD1041" s="76"/>
      <c r="AE1041" s="76"/>
      <c r="AF1041" s="76"/>
      <c r="AG1041" s="76"/>
      <c r="AH1041" s="76"/>
      <c r="AI1041" s="76"/>
      <c r="AJ1041" s="76"/>
      <c r="AK1041" s="76"/>
      <c r="AL1041" s="76"/>
      <c r="AM1041" s="76"/>
      <c r="AN1041" s="76"/>
      <c r="AO1041" s="76"/>
      <c r="AP1041" s="76"/>
      <c r="AQ1041" s="76"/>
      <c r="AR1041" s="76"/>
      <c r="AS1041" s="76"/>
      <c r="AT1041" s="76"/>
      <c r="AU1041" s="76"/>
      <c r="AV1041" s="76"/>
    </row>
    <row r="1042" spans="1:48" x14ac:dyDescent="0.25">
      <c r="A1042" s="76"/>
      <c r="B1042" s="76"/>
      <c r="C1042" s="76"/>
      <c r="D1042" s="76"/>
      <c r="E1042" s="76"/>
      <c r="F1042" s="76"/>
      <c r="G1042" s="76"/>
      <c r="H1042" s="76"/>
      <c r="I1042" s="76"/>
      <c r="J1042" s="76"/>
      <c r="K1042" s="76"/>
      <c r="L1042" s="76"/>
      <c r="M1042" s="76"/>
      <c r="N1042" s="76"/>
      <c r="O1042" s="76"/>
      <c r="P1042" s="76"/>
      <c r="Q1042" s="76"/>
      <c r="R1042" s="76"/>
      <c r="S1042" s="76"/>
      <c r="T1042" s="76"/>
      <c r="U1042" s="76"/>
      <c r="V1042" s="76"/>
      <c r="W1042" s="76"/>
      <c r="X1042" s="76"/>
      <c r="Y1042" s="76"/>
      <c r="Z1042" s="76"/>
      <c r="AA1042" s="76"/>
      <c r="AB1042" s="76"/>
      <c r="AC1042" s="76"/>
      <c r="AD1042" s="76"/>
      <c r="AE1042" s="76"/>
      <c r="AF1042" s="76"/>
      <c r="AG1042" s="76"/>
      <c r="AH1042" s="76"/>
      <c r="AI1042" s="76"/>
      <c r="AJ1042" s="76"/>
      <c r="AK1042" s="76"/>
      <c r="AL1042" s="76"/>
      <c r="AM1042" s="76"/>
      <c r="AN1042" s="76"/>
      <c r="AO1042" s="76"/>
      <c r="AP1042" s="76"/>
      <c r="AQ1042" s="76"/>
      <c r="AR1042" s="76"/>
      <c r="AS1042" s="76"/>
      <c r="AT1042" s="76"/>
      <c r="AU1042" s="76"/>
      <c r="AV1042" s="76"/>
    </row>
    <row r="1043" spans="1:48" x14ac:dyDescent="0.25">
      <c r="A1043" s="76"/>
      <c r="B1043" s="76"/>
      <c r="C1043" s="76"/>
      <c r="D1043" s="76"/>
      <c r="E1043" s="76"/>
      <c r="F1043" s="76"/>
      <c r="G1043" s="76"/>
      <c r="H1043" s="76"/>
      <c r="I1043" s="76"/>
      <c r="J1043" s="76"/>
      <c r="K1043" s="76"/>
      <c r="L1043" s="76"/>
      <c r="M1043" s="76"/>
      <c r="N1043" s="76"/>
      <c r="O1043" s="76"/>
      <c r="P1043" s="76"/>
      <c r="Q1043" s="76"/>
      <c r="R1043" s="76"/>
      <c r="S1043" s="76"/>
      <c r="T1043" s="76"/>
      <c r="U1043" s="76"/>
      <c r="V1043" s="76"/>
      <c r="W1043" s="76"/>
      <c r="X1043" s="76"/>
      <c r="Y1043" s="76"/>
      <c r="Z1043" s="76"/>
      <c r="AA1043" s="76"/>
      <c r="AB1043" s="76"/>
      <c r="AC1043" s="76"/>
      <c r="AD1043" s="76"/>
      <c r="AE1043" s="76"/>
      <c r="AF1043" s="76"/>
      <c r="AG1043" s="76"/>
      <c r="AH1043" s="76"/>
      <c r="AI1043" s="76"/>
      <c r="AJ1043" s="76"/>
      <c r="AK1043" s="76"/>
      <c r="AL1043" s="76"/>
      <c r="AM1043" s="76"/>
      <c r="AN1043" s="76"/>
      <c r="AO1043" s="76"/>
      <c r="AP1043" s="76"/>
      <c r="AQ1043" s="76"/>
      <c r="AR1043" s="76"/>
      <c r="AS1043" s="76"/>
      <c r="AT1043" s="76"/>
      <c r="AU1043" s="76"/>
      <c r="AV1043" s="76"/>
    </row>
    <row r="1044" spans="1:48" x14ac:dyDescent="0.25">
      <c r="A1044" s="76"/>
      <c r="B1044" s="76"/>
      <c r="C1044" s="76"/>
      <c r="D1044" s="76"/>
      <c r="E1044" s="76"/>
      <c r="F1044" s="76"/>
      <c r="G1044" s="76"/>
      <c r="H1044" s="76"/>
      <c r="I1044" s="76"/>
      <c r="J1044" s="76"/>
      <c r="K1044" s="76"/>
      <c r="L1044" s="76"/>
      <c r="M1044" s="76"/>
      <c r="N1044" s="76"/>
      <c r="O1044" s="76"/>
      <c r="P1044" s="76"/>
      <c r="Q1044" s="76"/>
      <c r="R1044" s="76"/>
      <c r="S1044" s="76"/>
      <c r="T1044" s="76"/>
      <c r="U1044" s="76"/>
      <c r="V1044" s="76"/>
      <c r="W1044" s="76"/>
      <c r="X1044" s="76"/>
      <c r="Y1044" s="76"/>
      <c r="Z1044" s="76"/>
      <c r="AA1044" s="76"/>
      <c r="AB1044" s="76"/>
      <c r="AC1044" s="76"/>
      <c r="AD1044" s="76"/>
      <c r="AE1044" s="76"/>
      <c r="AF1044" s="76"/>
      <c r="AG1044" s="76"/>
      <c r="AH1044" s="76"/>
      <c r="AI1044" s="76"/>
      <c r="AJ1044" s="76"/>
      <c r="AK1044" s="76"/>
      <c r="AL1044" s="76"/>
      <c r="AM1044" s="76"/>
      <c r="AN1044" s="76"/>
      <c r="AO1044" s="76"/>
      <c r="AP1044" s="76"/>
      <c r="AQ1044" s="76"/>
      <c r="AR1044" s="76"/>
      <c r="AS1044" s="76"/>
      <c r="AT1044" s="76"/>
      <c r="AU1044" s="76"/>
      <c r="AV1044" s="76"/>
    </row>
    <row r="1045" spans="1:48" x14ac:dyDescent="0.25">
      <c r="A1045" s="76"/>
      <c r="B1045" s="76"/>
      <c r="C1045" s="76"/>
      <c r="D1045" s="76"/>
      <c r="E1045" s="76"/>
      <c r="F1045" s="76"/>
      <c r="G1045" s="76"/>
      <c r="H1045" s="76"/>
      <c r="I1045" s="76"/>
      <c r="J1045" s="76"/>
      <c r="K1045" s="76"/>
      <c r="L1045" s="76"/>
      <c r="M1045" s="76"/>
      <c r="N1045" s="76"/>
      <c r="O1045" s="76"/>
      <c r="P1045" s="76"/>
      <c r="Q1045" s="76"/>
      <c r="R1045" s="76"/>
      <c r="S1045" s="76"/>
      <c r="T1045" s="76"/>
      <c r="U1045" s="76"/>
      <c r="V1045" s="76"/>
      <c r="W1045" s="76"/>
      <c r="X1045" s="76"/>
      <c r="Y1045" s="76"/>
      <c r="Z1045" s="76"/>
      <c r="AA1045" s="76"/>
      <c r="AB1045" s="76"/>
      <c r="AC1045" s="76"/>
      <c r="AD1045" s="76"/>
      <c r="AE1045" s="76"/>
      <c r="AF1045" s="76"/>
      <c r="AG1045" s="76"/>
      <c r="AH1045" s="76"/>
      <c r="AI1045" s="76"/>
      <c r="AJ1045" s="76"/>
      <c r="AK1045" s="76"/>
      <c r="AL1045" s="76"/>
      <c r="AM1045" s="76"/>
      <c r="AN1045" s="76"/>
      <c r="AO1045" s="76"/>
      <c r="AP1045" s="76"/>
      <c r="AQ1045" s="76"/>
      <c r="AR1045" s="76"/>
      <c r="AS1045" s="76"/>
      <c r="AT1045" s="76"/>
      <c r="AU1045" s="76"/>
      <c r="AV1045" s="76"/>
    </row>
    <row r="1046" spans="1:48" x14ac:dyDescent="0.25">
      <c r="A1046" s="76"/>
      <c r="B1046" s="76"/>
      <c r="C1046" s="76"/>
      <c r="D1046" s="76"/>
      <c r="E1046" s="76"/>
      <c r="F1046" s="76"/>
      <c r="G1046" s="76"/>
      <c r="H1046" s="76"/>
      <c r="I1046" s="76"/>
      <c r="J1046" s="76"/>
      <c r="K1046" s="76"/>
      <c r="L1046" s="76"/>
      <c r="M1046" s="76"/>
      <c r="N1046" s="76"/>
      <c r="O1046" s="76"/>
      <c r="P1046" s="76"/>
      <c r="Q1046" s="76"/>
      <c r="R1046" s="76"/>
      <c r="S1046" s="76"/>
      <c r="T1046" s="76"/>
      <c r="U1046" s="76"/>
      <c r="V1046" s="76"/>
      <c r="W1046" s="76"/>
      <c r="X1046" s="76"/>
      <c r="Y1046" s="76"/>
      <c r="Z1046" s="76"/>
      <c r="AA1046" s="76"/>
      <c r="AB1046" s="76"/>
      <c r="AC1046" s="76"/>
      <c r="AD1046" s="76"/>
      <c r="AE1046" s="76"/>
      <c r="AF1046" s="76"/>
      <c r="AG1046" s="76"/>
      <c r="AH1046" s="76"/>
      <c r="AI1046" s="76"/>
      <c r="AJ1046" s="76"/>
      <c r="AK1046" s="76"/>
      <c r="AL1046" s="76"/>
      <c r="AM1046" s="76"/>
      <c r="AN1046" s="76"/>
      <c r="AO1046" s="76"/>
      <c r="AP1046" s="76"/>
      <c r="AQ1046" s="76"/>
      <c r="AR1046" s="76"/>
      <c r="AS1046" s="76"/>
      <c r="AT1046" s="76"/>
      <c r="AU1046" s="76"/>
      <c r="AV1046" s="76"/>
    </row>
    <row r="1047" spans="1:48" x14ac:dyDescent="0.25">
      <c r="A1047" s="76"/>
      <c r="B1047" s="76"/>
      <c r="C1047" s="76"/>
      <c r="D1047" s="76"/>
      <c r="E1047" s="76"/>
      <c r="F1047" s="76"/>
      <c r="G1047" s="76"/>
      <c r="H1047" s="76"/>
      <c r="I1047" s="76"/>
      <c r="J1047" s="76"/>
      <c r="K1047" s="76"/>
      <c r="L1047" s="76"/>
      <c r="M1047" s="76"/>
      <c r="N1047" s="76"/>
      <c r="O1047" s="76"/>
      <c r="P1047" s="76"/>
      <c r="Q1047" s="76"/>
    </row>
    <row r="1048" spans="1:48" x14ac:dyDescent="0.25">
      <c r="A1048" s="76"/>
      <c r="B1048" s="76"/>
      <c r="C1048" s="76"/>
      <c r="D1048" s="76"/>
      <c r="E1048" s="76"/>
      <c r="F1048" s="76"/>
      <c r="G1048" s="76"/>
      <c r="H1048" s="76"/>
      <c r="I1048" s="76"/>
      <c r="J1048" s="76"/>
      <c r="K1048" s="76"/>
      <c r="L1048" s="76"/>
      <c r="M1048" s="76"/>
      <c r="N1048" s="76"/>
      <c r="O1048" s="76"/>
      <c r="P1048" s="76"/>
      <c r="Q1048" s="76"/>
    </row>
    <row r="1049" spans="1:48" x14ac:dyDescent="0.25">
      <c r="A1049" s="76"/>
      <c r="B1049" s="76"/>
      <c r="C1049" s="76"/>
      <c r="D1049" s="76"/>
      <c r="E1049" s="76"/>
      <c r="F1049" s="76"/>
      <c r="G1049" s="76"/>
      <c r="H1049" s="76"/>
      <c r="I1049" s="76"/>
      <c r="J1049" s="76"/>
      <c r="K1049" s="76"/>
      <c r="L1049" s="76"/>
      <c r="M1049" s="76"/>
      <c r="N1049" s="76"/>
      <c r="O1049" s="76"/>
      <c r="P1049" s="76"/>
      <c r="Q1049" s="76"/>
    </row>
    <row r="1050" spans="1:48" x14ac:dyDescent="0.25">
      <c r="A1050" s="76"/>
      <c r="B1050" s="76"/>
      <c r="C1050" s="76"/>
      <c r="D1050" s="76"/>
      <c r="E1050" s="76"/>
      <c r="F1050" s="76"/>
      <c r="G1050" s="76"/>
      <c r="H1050" s="76"/>
      <c r="I1050" s="76"/>
      <c r="J1050" s="76"/>
      <c r="K1050" s="76"/>
      <c r="L1050" s="76"/>
      <c r="M1050" s="76"/>
      <c r="N1050" s="76"/>
      <c r="O1050" s="76"/>
      <c r="P1050" s="76"/>
      <c r="Q1050" s="76"/>
    </row>
  </sheetData>
  <sheetProtection algorithmName="SHA-512" hashValue="lIR2JMAqYfmCkDzw/KTpFqWvgIA3WborqU9tEp97JZm8nlZ73WVZmFnFjSjgXlRoblcwFlplYAtxjSfH07Fc+A==" saltValue="9Nq0FpbjFD/OXJCoXmLaAg==" spinCount="100000" sheet="1" objects="1" scenarios="1"/>
  <mergeCells count="9">
    <mergeCell ref="A15:E15"/>
    <mergeCell ref="A19:E19"/>
    <mergeCell ref="A25:E25"/>
    <mergeCell ref="A27:E27"/>
    <mergeCell ref="A23:D23"/>
    <mergeCell ref="A1:G1"/>
    <mergeCell ref="B9:C9"/>
    <mergeCell ref="E9:F9"/>
    <mergeCell ref="A2:F2"/>
  </mergeCells>
  <pageMargins left="0.7" right="0.7" top="0.75" bottom="0.75" header="0.3" footer="0.3"/>
  <customProperties>
    <customPr name="SSC_SHEET_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698C2-8D42-4F35-AB82-E3282C8F4CCF}">
  <sheetPr codeName="Sheet3"/>
  <dimension ref="A1:T108"/>
  <sheetViews>
    <sheetView showGridLines="0" workbookViewId="0">
      <selection activeCell="C5" sqref="C5"/>
    </sheetView>
  </sheetViews>
  <sheetFormatPr baseColWidth="10" defaultColWidth="0" defaultRowHeight="12.75" x14ac:dyDescent="0.2"/>
  <cols>
    <col min="1" max="1" width="11.28515625" style="1" customWidth="1"/>
    <col min="2" max="2" width="11.85546875" style="1" customWidth="1"/>
    <col min="3" max="3" width="13" style="1" customWidth="1"/>
    <col min="4" max="4" width="14" style="1" customWidth="1"/>
    <col min="5" max="5" width="8.7109375" style="1" customWidth="1"/>
    <col min="6" max="6" width="6.5703125" style="1" customWidth="1"/>
    <col min="7" max="7" width="24" style="1" customWidth="1"/>
    <col min="8" max="16384" width="9.140625" style="1" hidden="1"/>
  </cols>
  <sheetData>
    <row r="1" spans="1:20" ht="18" x14ac:dyDescent="0.25">
      <c r="A1" s="57" t="s">
        <v>87</v>
      </c>
      <c r="B1" s="57"/>
      <c r="C1" s="57"/>
      <c r="D1" s="57"/>
      <c r="E1" s="57"/>
      <c r="F1" s="58"/>
      <c r="G1" s="56"/>
      <c r="H1" s="34"/>
      <c r="I1" s="34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38" t="s">
        <v>84</v>
      </c>
      <c r="B2" s="38"/>
      <c r="C2" s="38"/>
      <c r="D2" s="38"/>
      <c r="E2" s="66"/>
      <c r="H2" s="37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x14ac:dyDescent="0.2"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x14ac:dyDescent="0.2">
      <c r="A4" s="61" t="s">
        <v>88</v>
      </c>
      <c r="B4" s="61"/>
      <c r="C4" s="83">
        <v>298.25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x14ac:dyDescent="0.2">
      <c r="A5" s="61" t="s">
        <v>89</v>
      </c>
      <c r="B5" s="61"/>
      <c r="C5" s="86">
        <f>Mezclado!$G$7</f>
        <v>53.63636363636364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x14ac:dyDescent="0.2">
      <c r="A6" s="61" t="s">
        <v>90</v>
      </c>
      <c r="B6" s="61"/>
      <c r="C6" s="83">
        <v>5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 ht="15" x14ac:dyDescent="0.25">
      <c r="A7" s="61" t="s">
        <v>119</v>
      </c>
      <c r="B7" s="61"/>
      <c r="C7" s="86">
        <f>Mezclado!$A$17</f>
        <v>3.6323163088384591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 ht="14.25" x14ac:dyDescent="0.25">
      <c r="A8" s="61" t="s">
        <v>120</v>
      </c>
      <c r="B8" s="61"/>
      <c r="C8" s="86">
        <f>Mezclado!$B$17</f>
        <v>5.3988950847457612E-2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 x14ac:dyDescent="0.2">
      <c r="A9" s="59" t="s">
        <v>93</v>
      </c>
      <c r="C9" s="84">
        <v>8.2000000000000003E-2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0" x14ac:dyDescent="0.2"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 ht="14.25" x14ac:dyDescent="0.2">
      <c r="A11" s="60" t="s">
        <v>101</v>
      </c>
      <c r="B11" s="60" t="s">
        <v>102</v>
      </c>
      <c r="C11" s="60" t="s">
        <v>92</v>
      </c>
      <c r="D11" s="60" t="s">
        <v>94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 x14ac:dyDescent="0.2">
      <c r="A12" s="62">
        <f>1</f>
        <v>1</v>
      </c>
      <c r="B12" s="62">
        <f>-((C8*C5)+((C9*C4*C5)/C6))</f>
        <v>-265.24731645454551</v>
      </c>
      <c r="C12" s="62">
        <f>(C7*C5^2)/C6</f>
        <v>2089.9327390192857</v>
      </c>
      <c r="D12" s="62">
        <f>-(((C7*C5^3)*C8)/C6)</f>
        <v>-6051.9666176026158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 x14ac:dyDescent="0.2"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ht="14.25" x14ac:dyDescent="0.25">
      <c r="A14" s="59" t="s">
        <v>121</v>
      </c>
      <c r="B14" s="68">
        <f>(C4*C5*C9)/C6</f>
        <v>262.35154545454549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 x14ac:dyDescent="0.2"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 hidden="1" x14ac:dyDescent="0.2"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 hidden="1" x14ac:dyDescent="0.2"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idden="1" x14ac:dyDescent="0.2"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 hidden="1" x14ac:dyDescent="0.2"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 hidden="1" x14ac:dyDescent="0.2">
      <c r="A20" s="2"/>
      <c r="B20" s="2"/>
      <c r="C20" s="2"/>
      <c r="D20" s="2"/>
      <c r="E20" s="2"/>
      <c r="F20" s="2"/>
      <c r="G20" s="2"/>
      <c r="H20" s="1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 hidden="1" x14ac:dyDescent="0.2">
      <c r="A21" s="39" t="s">
        <v>78</v>
      </c>
      <c r="B21" s="40"/>
      <c r="C21" s="40"/>
      <c r="D21" s="40"/>
      <c r="E21" s="41"/>
      <c r="F21" s="41"/>
      <c r="G21" s="41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2"/>
      <c r="T21" s="2"/>
    </row>
    <row r="22" spans="1:20" hidden="1" x14ac:dyDescent="0.2">
      <c r="A22" s="42" t="s">
        <v>77</v>
      </c>
      <c r="B22" s="41">
        <f>C89</f>
        <v>1</v>
      </c>
      <c r="C22" s="41"/>
      <c r="D22" s="41"/>
      <c r="E22" s="41"/>
      <c r="F22" s="41"/>
      <c r="G22" s="41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2"/>
      <c r="T22" s="2"/>
    </row>
    <row r="23" spans="1:20" hidden="1" x14ac:dyDescent="0.2">
      <c r="A23" s="42" t="s">
        <v>76</v>
      </c>
      <c r="B23" s="41">
        <f>C90</f>
        <v>-265.24731645454551</v>
      </c>
      <c r="C23" s="41"/>
      <c r="D23" s="41"/>
      <c r="E23" s="41"/>
      <c r="F23" s="41"/>
      <c r="G23" s="41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2"/>
      <c r="T23" s="2"/>
    </row>
    <row r="24" spans="1:20" hidden="1" x14ac:dyDescent="0.2">
      <c r="A24" s="42" t="s">
        <v>75</v>
      </c>
      <c r="B24" s="41">
        <f>C91</f>
        <v>2089.9327390192857</v>
      </c>
      <c r="C24" s="41"/>
      <c r="D24" s="41"/>
      <c r="E24" s="41"/>
      <c r="F24" s="41"/>
      <c r="G24" s="41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2"/>
      <c r="T24" s="2"/>
    </row>
    <row r="25" spans="1:20" hidden="1" x14ac:dyDescent="0.2">
      <c r="A25" s="42" t="s">
        <v>56</v>
      </c>
      <c r="B25" s="41">
        <f>C92</f>
        <v>-6051.9666176026158</v>
      </c>
      <c r="C25" s="41"/>
      <c r="D25" s="41"/>
      <c r="E25" s="41"/>
      <c r="F25" s="41"/>
      <c r="G25" s="41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2"/>
      <c r="T25" s="2"/>
    </row>
    <row r="26" spans="1:20" hidden="1" x14ac:dyDescent="0.2">
      <c r="A26" s="43" t="s">
        <v>74</v>
      </c>
      <c r="B26" s="41"/>
      <c r="C26" s="41"/>
      <c r="D26" s="41"/>
      <c r="E26" s="41"/>
      <c r="F26" s="41"/>
      <c r="G26" s="41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2"/>
      <c r="T26" s="2"/>
    </row>
    <row r="27" spans="1:20" hidden="1" x14ac:dyDescent="0.2">
      <c r="A27" s="41" t="s">
        <v>29</v>
      </c>
      <c r="B27" s="41"/>
      <c r="C27" s="41"/>
      <c r="D27" s="41"/>
      <c r="E27" s="41"/>
      <c r="F27" s="41"/>
      <c r="G27" s="41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2"/>
      <c r="T27" s="2"/>
    </row>
    <row r="28" spans="1:20" hidden="1" x14ac:dyDescent="0.2">
      <c r="A28" s="42" t="s">
        <v>73</v>
      </c>
      <c r="B28" s="41">
        <f>+(B24/B22)-((B23^2)/(3*B22^2))</f>
        <v>-21362.113556426651</v>
      </c>
      <c r="C28" s="41"/>
      <c r="D28" s="41"/>
      <c r="E28" s="44" t="s">
        <v>54</v>
      </c>
      <c r="F28" s="44" t="s">
        <v>53</v>
      </c>
      <c r="G28" s="41"/>
      <c r="H28" s="15"/>
      <c r="I28" s="13" t="s">
        <v>54</v>
      </c>
      <c r="J28" s="13" t="s">
        <v>53</v>
      </c>
      <c r="K28" s="3"/>
      <c r="L28" s="5" t="s">
        <v>72</v>
      </c>
      <c r="M28" s="3"/>
      <c r="N28" s="3"/>
      <c r="O28" s="3"/>
      <c r="P28" s="3"/>
      <c r="Q28" s="3"/>
      <c r="R28" s="3"/>
      <c r="S28" s="2"/>
      <c r="T28" s="2"/>
    </row>
    <row r="29" spans="1:20" hidden="1" x14ac:dyDescent="0.2">
      <c r="A29" s="42" t="s">
        <v>71</v>
      </c>
      <c r="B29" s="41">
        <f>((2*B23^3)/(27*B22^3))-((B23*B24)/(3*B22^2))+(B25/B22)</f>
        <v>-1203622.8042491036</v>
      </c>
      <c r="C29" s="41"/>
      <c r="D29" s="42" t="s">
        <v>70</v>
      </c>
      <c r="E29" s="41">
        <f>B38</f>
        <v>168.79773696072357</v>
      </c>
      <c r="F29" s="41"/>
      <c r="G29" s="44" t="s">
        <v>64</v>
      </c>
      <c r="H29" s="4" t="s">
        <v>33</v>
      </c>
      <c r="I29" s="3">
        <f>E29-((B23)/(3*B22))</f>
        <v>257.21350911223874</v>
      </c>
      <c r="J29" s="3"/>
      <c r="K29" s="3"/>
      <c r="L29" s="3"/>
      <c r="M29" s="3"/>
      <c r="N29" s="3"/>
      <c r="O29" s="3"/>
      <c r="P29" s="3"/>
      <c r="Q29" s="3"/>
      <c r="R29" s="3"/>
      <c r="S29" s="2"/>
      <c r="T29" s="2"/>
    </row>
    <row r="30" spans="1:20" ht="15.75" hidden="1" x14ac:dyDescent="0.3">
      <c r="A30" s="42" t="s">
        <v>69</v>
      </c>
      <c r="B30" s="41">
        <f>B28/3</f>
        <v>-7120.7045188088841</v>
      </c>
      <c r="C30" s="41"/>
      <c r="D30" s="42" t="s">
        <v>68</v>
      </c>
      <c r="E30" s="45">
        <f>-B39</f>
        <v>-84.398868480361784</v>
      </c>
      <c r="F30" s="41">
        <f>SQRT(3)*B40</f>
        <v>2.719089161753669</v>
      </c>
      <c r="G30" s="44" t="s">
        <v>64</v>
      </c>
      <c r="H30" s="4" t="s">
        <v>32</v>
      </c>
      <c r="I30" s="6">
        <f>E30-((B23)/(3*B22))</f>
        <v>4.0169036711533863</v>
      </c>
      <c r="J30" s="3">
        <f>F30</f>
        <v>2.719089161753669</v>
      </c>
      <c r="K30" s="3"/>
      <c r="L30" s="3" t="s">
        <v>67</v>
      </c>
      <c r="M30" s="3">
        <f>I30^2-J30^2</f>
        <v>8.7420692337592811</v>
      </c>
      <c r="N30" s="3">
        <f>2*I30*J30</f>
        <v>21.844638472083393</v>
      </c>
      <c r="O30" s="3"/>
      <c r="P30" s="3" t="s">
        <v>66</v>
      </c>
      <c r="Q30" s="3">
        <f>I30^3-3*I30*J30^2</f>
        <v>-24.28146971330446</v>
      </c>
      <c r="R30" s="3">
        <f>3*I30^2*J30-J30^3</f>
        <v>111.51827417834534</v>
      </c>
      <c r="S30" s="2"/>
      <c r="T30" s="2"/>
    </row>
    <row r="31" spans="1:20" ht="15.75" hidden="1" x14ac:dyDescent="0.3">
      <c r="A31" s="42" t="s">
        <v>26</v>
      </c>
      <c r="B31" s="41">
        <f>B29/2</f>
        <v>-601811.40212455182</v>
      </c>
      <c r="C31" s="41"/>
      <c r="D31" s="42" t="s">
        <v>65</v>
      </c>
      <c r="E31" s="41">
        <f>-B39</f>
        <v>-84.398868480361784</v>
      </c>
      <c r="F31" s="41">
        <f>-SQRT(3)*B40</f>
        <v>-2.719089161753669</v>
      </c>
      <c r="G31" s="44" t="s">
        <v>64</v>
      </c>
      <c r="H31" s="4" t="s">
        <v>31</v>
      </c>
      <c r="I31" s="6">
        <f>E31-((B23)/(3*B22))</f>
        <v>4.0169036711533863</v>
      </c>
      <c r="J31" s="3">
        <f>F31</f>
        <v>-2.719089161753669</v>
      </c>
      <c r="K31" s="3"/>
      <c r="L31" s="3" t="s">
        <v>63</v>
      </c>
      <c r="M31" s="3">
        <f>I31^2-J31^2</f>
        <v>8.7420692337592811</v>
      </c>
      <c r="N31" s="3">
        <f>2*I31*J31</f>
        <v>-21.844638472083393</v>
      </c>
      <c r="O31" s="3"/>
      <c r="P31" s="3" t="s">
        <v>62</v>
      </c>
      <c r="Q31" s="3">
        <f>I31^3-3*I31*J31^2</f>
        <v>-24.28146971330446</v>
      </c>
      <c r="R31" s="3">
        <f>3*I31^2*J31-J31^3</f>
        <v>-111.51827417834534</v>
      </c>
      <c r="S31" s="2"/>
      <c r="T31" s="2"/>
    </row>
    <row r="32" spans="1:20" ht="14.25" hidden="1" x14ac:dyDescent="0.2">
      <c r="A32" s="42" t="s">
        <v>61</v>
      </c>
      <c r="B32" s="41">
        <f>B30^3</f>
        <v>-361051284077.23163</v>
      </c>
      <c r="C32" s="41"/>
      <c r="D32" s="41"/>
      <c r="E32" s="41"/>
      <c r="F32" s="41"/>
      <c r="G32" s="41"/>
      <c r="H32" s="3"/>
      <c r="I32" s="3"/>
      <c r="J32" s="3"/>
      <c r="K32" s="3"/>
      <c r="L32" s="5" t="s">
        <v>60</v>
      </c>
      <c r="M32" s="3"/>
      <c r="N32" s="3"/>
      <c r="O32" s="3"/>
      <c r="P32" s="3"/>
      <c r="Q32" s="3"/>
      <c r="R32" s="3"/>
      <c r="S32" s="2"/>
      <c r="T32" s="2"/>
    </row>
    <row r="33" spans="1:20" ht="15" hidden="1" x14ac:dyDescent="0.25">
      <c r="A33" s="42" t="s">
        <v>59</v>
      </c>
      <c r="B33" s="41">
        <f>B31^2</f>
        <v>362176963727.11902</v>
      </c>
      <c r="C33" s="41"/>
      <c r="D33" s="43" t="s">
        <v>58</v>
      </c>
      <c r="E33" s="46"/>
      <c r="F33" s="46"/>
      <c r="G33" s="46"/>
      <c r="H33" s="14"/>
      <c r="I33" s="14"/>
      <c r="J33" s="14"/>
      <c r="K33" s="3"/>
      <c r="L33" s="12" t="s">
        <v>57</v>
      </c>
      <c r="M33" s="5">
        <f>B22*I29^3+B23*I29^2+B24*I29+B25</f>
        <v>1.1705196811817586E-9</v>
      </c>
      <c r="N33" s="3"/>
      <c r="O33" s="3"/>
      <c r="P33" s="3"/>
      <c r="Q33" s="3"/>
      <c r="R33" s="3"/>
      <c r="S33" s="2"/>
      <c r="T33" s="2"/>
    </row>
    <row r="34" spans="1:20" ht="15.75" hidden="1" x14ac:dyDescent="0.3">
      <c r="A34" s="42" t="s">
        <v>56</v>
      </c>
      <c r="B34" s="41">
        <f>B32+B33</f>
        <v>1125679649.8873901</v>
      </c>
      <c r="C34" s="41"/>
      <c r="D34" s="41" t="s">
        <v>55</v>
      </c>
      <c r="E34" s="44" t="s">
        <v>54</v>
      </c>
      <c r="F34" s="44" t="s">
        <v>53</v>
      </c>
      <c r="G34" s="41"/>
      <c r="H34" s="3" t="s">
        <v>14</v>
      </c>
      <c r="I34" s="13" t="s">
        <v>54</v>
      </c>
      <c r="J34" s="13" t="s">
        <v>53</v>
      </c>
      <c r="K34" s="3"/>
      <c r="L34" s="3" t="s">
        <v>52</v>
      </c>
      <c r="M34" s="3">
        <f>B22*Q30</f>
        <v>-24.28146971330446</v>
      </c>
      <c r="N34" s="3">
        <f>B22*R30</f>
        <v>111.51827417834534</v>
      </c>
      <c r="O34" s="3"/>
      <c r="P34" s="3" t="s">
        <v>51</v>
      </c>
      <c r="Q34" s="3">
        <f>B22*Q31</f>
        <v>-24.28146971330446</v>
      </c>
      <c r="R34" s="3">
        <f>B22*R31</f>
        <v>-111.51827417834534</v>
      </c>
      <c r="S34" s="2"/>
      <c r="T34" s="2"/>
    </row>
    <row r="35" spans="1:20" ht="15.75" hidden="1" x14ac:dyDescent="0.3">
      <c r="A35" s="42" t="s">
        <v>50</v>
      </c>
      <c r="B35" s="41">
        <f>SQRT(B34)</f>
        <v>33551.14975507382</v>
      </c>
      <c r="C35" s="41"/>
      <c r="D35" s="42" t="s">
        <v>49</v>
      </c>
      <c r="E35" s="44" t="str">
        <f>IF(I29&gt;0,"+","-")</f>
        <v>+</v>
      </c>
      <c r="F35" s="44"/>
      <c r="G35" s="41"/>
      <c r="H35" s="4" t="s">
        <v>49</v>
      </c>
      <c r="I35" s="3" t="str">
        <f>FIXED(ABS(I29),C93,TRUE)</f>
        <v>257.21</v>
      </c>
      <c r="J35" s="3"/>
      <c r="K35" s="3"/>
      <c r="L35" s="3" t="s">
        <v>48</v>
      </c>
      <c r="M35" s="3">
        <f>B23*M30</f>
        <v>-2318.8104045144942</v>
      </c>
      <c r="N35" s="3">
        <f>B23*N30</f>
        <v>-5794.2317336398428</v>
      </c>
      <c r="O35" s="3"/>
      <c r="P35" s="3" t="s">
        <v>47</v>
      </c>
      <c r="Q35" s="3">
        <f>B23*M31</f>
        <v>-2318.8104045144942</v>
      </c>
      <c r="R35" s="3">
        <f>B23*N31</f>
        <v>5794.2317336398428</v>
      </c>
      <c r="S35" s="2"/>
      <c r="T35" s="2"/>
    </row>
    <row r="36" spans="1:20" ht="15.75" hidden="1" x14ac:dyDescent="0.3">
      <c r="A36" s="42" t="s">
        <v>46</v>
      </c>
      <c r="B36" s="41">
        <f>(-B31+B35)^(1/3)</f>
        <v>85.968735339850852</v>
      </c>
      <c r="C36" s="41"/>
      <c r="D36" s="42" t="s">
        <v>45</v>
      </c>
      <c r="E36" s="44" t="str">
        <f>IF(I30&gt;0,"+","-")</f>
        <v>+</v>
      </c>
      <c r="F36" s="44" t="str">
        <f>IF(J30&gt;0,"+","-")</f>
        <v>+</v>
      </c>
      <c r="G36" s="41"/>
      <c r="H36" s="4" t="s">
        <v>45</v>
      </c>
      <c r="I36" s="3" t="str">
        <f>FIXED(ABS(I30),C93,TRUE)</f>
        <v>4.02</v>
      </c>
      <c r="J36" s="3" t="str">
        <f>FIXED(ABS(J30),C93,TRUE)</f>
        <v>2.72</v>
      </c>
      <c r="K36" s="3"/>
      <c r="L36" s="3" t="s">
        <v>44</v>
      </c>
      <c r="M36" s="3">
        <f>B24*I30</f>
        <v>8395.0584918302211</v>
      </c>
      <c r="N36" s="3">
        <f>B24*J30</f>
        <v>5682.713459461499</v>
      </c>
      <c r="O36" s="3"/>
      <c r="P36" s="3" t="s">
        <v>43</v>
      </c>
      <c r="Q36" s="3">
        <f>B24*I31</f>
        <v>8395.0584918302211</v>
      </c>
      <c r="R36" s="3">
        <f>B24*J31</f>
        <v>-5682.713459461499</v>
      </c>
      <c r="S36" s="2"/>
      <c r="T36" s="2"/>
    </row>
    <row r="37" spans="1:20" hidden="1" x14ac:dyDescent="0.2">
      <c r="A37" s="42" t="s">
        <v>42</v>
      </c>
      <c r="B37" s="41">
        <f>(-B31-B35)^(1/3)</f>
        <v>82.829001620872702</v>
      </c>
      <c r="C37" s="41"/>
      <c r="D37" s="42" t="s">
        <v>41</v>
      </c>
      <c r="E37" s="44" t="str">
        <f>IF(I31&gt;0,"+","-")</f>
        <v>+</v>
      </c>
      <c r="F37" s="44" t="str">
        <f>IF(J31&gt;0,"+","-")</f>
        <v>-</v>
      </c>
      <c r="G37" s="41"/>
      <c r="H37" s="4" t="s">
        <v>41</v>
      </c>
      <c r="I37" s="3" t="str">
        <f>FIXED(ABS(I31),C93,TRUE)</f>
        <v>4.02</v>
      </c>
      <c r="J37" s="3" t="str">
        <f>FIXED(ABS(J31),C93,TRUE)</f>
        <v>2.72</v>
      </c>
      <c r="K37" s="3"/>
      <c r="L37" s="3" t="s">
        <v>40</v>
      </c>
      <c r="M37" s="3">
        <f>B25</f>
        <v>-6051.9666176026158</v>
      </c>
      <c r="N37" s="3"/>
      <c r="O37" s="3"/>
      <c r="P37" s="3" t="s">
        <v>40</v>
      </c>
      <c r="Q37" s="3">
        <f>B25</f>
        <v>-6051.9666176026158</v>
      </c>
      <c r="R37" s="3"/>
      <c r="S37" s="2"/>
      <c r="T37" s="2"/>
    </row>
    <row r="38" spans="1:20" ht="14.25" hidden="1" x14ac:dyDescent="0.25">
      <c r="A38" s="42" t="s">
        <v>39</v>
      </c>
      <c r="B38" s="41">
        <f>B36+B37</f>
        <v>168.79773696072357</v>
      </c>
      <c r="C38" s="41"/>
      <c r="D38" s="41"/>
      <c r="E38" s="41"/>
      <c r="F38" s="41"/>
      <c r="G38" s="41"/>
      <c r="H38" s="3"/>
      <c r="I38" s="3"/>
      <c r="J38" s="3"/>
      <c r="K38" s="3"/>
      <c r="L38" s="12" t="s">
        <v>38</v>
      </c>
      <c r="M38" s="5">
        <f>SUM(M34:M37)</f>
        <v>-1.9372237147763371E-10</v>
      </c>
      <c r="N38" s="5">
        <f>SUM(N34:N37)</f>
        <v>0</v>
      </c>
      <c r="O38" s="3"/>
      <c r="P38" s="12" t="s">
        <v>37</v>
      </c>
      <c r="Q38" s="5">
        <f>SUM(Q34:Q37)</f>
        <v>-1.9372237147763371E-10</v>
      </c>
      <c r="R38" s="5">
        <f>SUM(R34:R37)</f>
        <v>0</v>
      </c>
      <c r="S38" s="2"/>
      <c r="T38" s="2"/>
    </row>
    <row r="39" spans="1:20" hidden="1" x14ac:dyDescent="0.2">
      <c r="A39" s="42" t="s">
        <v>36</v>
      </c>
      <c r="B39" s="41">
        <f>0.5*B38</f>
        <v>84.398868480361784</v>
      </c>
      <c r="C39" s="41"/>
      <c r="D39" s="41"/>
      <c r="E39" s="41"/>
      <c r="F39" s="39" t="s">
        <v>35</v>
      </c>
      <c r="G39" s="41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2"/>
      <c r="T39" s="2"/>
    </row>
    <row r="40" spans="1:20" hidden="1" x14ac:dyDescent="0.2">
      <c r="A40" s="42" t="s">
        <v>34</v>
      </c>
      <c r="B40" s="41">
        <f>0.5*(B36-B37)</f>
        <v>1.5698668594890748</v>
      </c>
      <c r="C40" s="41"/>
      <c r="D40" s="41"/>
      <c r="E40" s="41"/>
      <c r="F40" s="41" t="s">
        <v>33</v>
      </c>
      <c r="G40" s="41" t="str">
        <f>E35&amp;I35</f>
        <v>+257.21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2"/>
      <c r="T40" s="2"/>
    </row>
    <row r="41" spans="1:20" hidden="1" x14ac:dyDescent="0.2">
      <c r="A41" s="41"/>
      <c r="B41" s="41"/>
      <c r="C41" s="41"/>
      <c r="D41" s="41"/>
      <c r="E41" s="41"/>
      <c r="F41" s="41" t="s">
        <v>32</v>
      </c>
      <c r="G41" s="41" t="str">
        <f>E36&amp;I36&amp;F36&amp;J36&amp;"j"</f>
        <v>+4.02+2.72j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2"/>
      <c r="T41" s="2"/>
    </row>
    <row r="42" spans="1:20" hidden="1" x14ac:dyDescent="0.2">
      <c r="A42" s="47"/>
      <c r="B42" s="47"/>
      <c r="C42" s="47"/>
      <c r="D42" s="47"/>
      <c r="E42" s="47"/>
      <c r="F42" s="47" t="s">
        <v>31</v>
      </c>
      <c r="G42" s="47" t="str">
        <f>E37&amp;I37&amp;F37&amp;J37&amp;"j"</f>
        <v>+4.02-2.72j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2"/>
      <c r="T42" s="2"/>
    </row>
    <row r="43" spans="1:20" ht="13.5" hidden="1" thickBot="1" x14ac:dyDescent="0.25">
      <c r="A43" s="48"/>
      <c r="B43" s="48"/>
      <c r="C43" s="48"/>
      <c r="D43" s="48"/>
      <c r="E43" s="48"/>
      <c r="F43" s="48"/>
      <c r="G43" s="48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2"/>
      <c r="T43" s="2"/>
    </row>
    <row r="44" spans="1:20" ht="13.5" hidden="1" thickTop="1" x14ac:dyDescent="0.2">
      <c r="A44" s="49" t="s">
        <v>30</v>
      </c>
      <c r="B44" s="50"/>
      <c r="C44" s="50"/>
      <c r="D44" s="50"/>
      <c r="E44" s="50"/>
      <c r="F44" s="50"/>
      <c r="G44" s="50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2"/>
      <c r="T44" s="2"/>
    </row>
    <row r="45" spans="1:20" ht="15.75" hidden="1" x14ac:dyDescent="0.3">
      <c r="A45" s="41" t="s">
        <v>29</v>
      </c>
      <c r="B45" s="41"/>
      <c r="C45" s="41"/>
      <c r="D45" s="42" t="s">
        <v>28</v>
      </c>
      <c r="E45" s="41" t="e">
        <f>2*SQRT(B47)*COS(B52)</f>
        <v>#NUM!</v>
      </c>
      <c r="F45" s="42" t="s">
        <v>2</v>
      </c>
      <c r="G45" s="41" t="e">
        <f>E45-(B23)/(3*B22)</f>
        <v>#NUM!</v>
      </c>
      <c r="H45" s="3"/>
      <c r="I45" s="3"/>
      <c r="J45" s="3"/>
      <c r="K45" s="3"/>
      <c r="L45" s="5" t="s">
        <v>27</v>
      </c>
      <c r="M45" s="3"/>
      <c r="N45" s="3"/>
      <c r="O45" s="3"/>
      <c r="P45" s="3"/>
      <c r="Q45" s="3"/>
      <c r="R45" s="3"/>
      <c r="S45" s="2"/>
      <c r="T45" s="2"/>
    </row>
    <row r="46" spans="1:20" ht="15.75" hidden="1" x14ac:dyDescent="0.3">
      <c r="A46" s="41" t="s">
        <v>26</v>
      </c>
      <c r="B46" s="41">
        <f>B31</f>
        <v>-601811.40212455182</v>
      </c>
      <c r="C46" s="41"/>
      <c r="D46" s="42" t="s">
        <v>25</v>
      </c>
      <c r="E46" s="41" t="e">
        <f>-2*SQRT(B47)*COS(B53)</f>
        <v>#NUM!</v>
      </c>
      <c r="F46" s="42" t="s">
        <v>1</v>
      </c>
      <c r="G46" s="51" t="e">
        <f>E46-(B23)/(3*B22)</f>
        <v>#NUM!</v>
      </c>
      <c r="H46" s="3"/>
      <c r="I46" s="3"/>
      <c r="J46" s="3"/>
      <c r="K46" s="3"/>
      <c r="L46" s="3" t="s">
        <v>24</v>
      </c>
      <c r="M46" s="8" t="e">
        <f>B22*G45^3+B23*G45^2+B24*G45+B25</f>
        <v>#NUM!</v>
      </c>
      <c r="N46" s="3"/>
      <c r="O46" s="3"/>
      <c r="P46" s="3"/>
      <c r="Q46" s="3"/>
      <c r="R46" s="3"/>
      <c r="S46" s="2"/>
      <c r="T46" s="2"/>
    </row>
    <row r="47" spans="1:20" ht="15.75" hidden="1" x14ac:dyDescent="0.3">
      <c r="A47" s="52" t="s">
        <v>23</v>
      </c>
      <c r="B47" s="41">
        <f>ABS(B28)/3</f>
        <v>7120.7045188088841</v>
      </c>
      <c r="C47" s="41"/>
      <c r="D47" s="42" t="s">
        <v>22</v>
      </c>
      <c r="E47" s="41" t="e">
        <f>-2*SQRT(B47)*COS(B54)</f>
        <v>#NUM!</v>
      </c>
      <c r="F47" s="42" t="s">
        <v>0</v>
      </c>
      <c r="G47" s="41" t="e">
        <f>E47-(B23)/(3*B22)</f>
        <v>#NUM!</v>
      </c>
      <c r="H47" s="3"/>
      <c r="I47" s="3"/>
      <c r="J47" s="3"/>
      <c r="K47" s="3"/>
      <c r="L47" s="3" t="s">
        <v>21</v>
      </c>
      <c r="M47" s="8" t="e">
        <f>B22*G46^3+B23*G46^2+B24*G46+B25</f>
        <v>#NUM!</v>
      </c>
      <c r="N47" s="3"/>
      <c r="O47" s="3"/>
      <c r="P47" s="3"/>
      <c r="Q47" s="3"/>
      <c r="R47" s="3"/>
      <c r="S47" s="2"/>
      <c r="T47" s="2"/>
    </row>
    <row r="48" spans="1:20" ht="15.75" hidden="1" x14ac:dyDescent="0.3">
      <c r="A48" s="52" t="s">
        <v>20</v>
      </c>
      <c r="B48" s="41">
        <f>B47^3</f>
        <v>361051284077.23163</v>
      </c>
      <c r="C48" s="41"/>
      <c r="D48" s="41"/>
      <c r="E48" s="41"/>
      <c r="F48" s="41"/>
      <c r="G48" s="41"/>
      <c r="H48" s="3"/>
      <c r="I48" s="3"/>
      <c r="J48" s="3"/>
      <c r="K48" s="3"/>
      <c r="L48" s="3" t="s">
        <v>19</v>
      </c>
      <c r="M48" s="8" t="e">
        <f>B22*G47^3+B23*G47^2+B24*G47+B25</f>
        <v>#NUM!</v>
      </c>
      <c r="N48" s="3"/>
      <c r="O48" s="3"/>
      <c r="P48" s="3"/>
      <c r="Q48" s="3"/>
      <c r="R48" s="3"/>
      <c r="S48" s="2"/>
      <c r="T48" s="2"/>
    </row>
    <row r="49" spans="1:20" ht="14.25" hidden="1" x14ac:dyDescent="0.2">
      <c r="A49" s="41" t="s">
        <v>18</v>
      </c>
      <c r="B49" s="41">
        <f>SQRT(B48)</f>
        <v>600875.43141422549</v>
      </c>
      <c r="C49" s="41"/>
      <c r="D49" s="43" t="s">
        <v>17</v>
      </c>
      <c r="E49" s="43"/>
      <c r="F49" s="43"/>
      <c r="G49" s="43"/>
      <c r="H49" s="7"/>
      <c r="I49" s="7"/>
      <c r="J49" s="7"/>
      <c r="K49" s="3"/>
      <c r="L49" s="3"/>
      <c r="M49" s="3"/>
      <c r="N49" s="3"/>
      <c r="O49" s="3"/>
      <c r="P49" s="3"/>
      <c r="Q49" s="3"/>
      <c r="R49" s="3"/>
      <c r="S49" s="2"/>
      <c r="T49" s="2"/>
    </row>
    <row r="50" spans="1:20" hidden="1" x14ac:dyDescent="0.2">
      <c r="A50" s="53" t="s">
        <v>16</v>
      </c>
      <c r="B50" s="54" t="e">
        <f>ACOS(-B46/B49)</f>
        <v>#NUM!</v>
      </c>
      <c r="C50" s="41"/>
      <c r="D50" s="41" t="s">
        <v>15</v>
      </c>
      <c r="E50" s="41"/>
      <c r="F50" s="41"/>
      <c r="G50" s="41" t="s">
        <v>14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2"/>
      <c r="T50" s="2"/>
    </row>
    <row r="51" spans="1:20" ht="15.75" hidden="1" x14ac:dyDescent="0.3">
      <c r="A51" s="41" t="s">
        <v>13</v>
      </c>
      <c r="B51" s="41">
        <f>RADIANS(60)</f>
        <v>1.0471975511965976</v>
      </c>
      <c r="C51" s="41"/>
      <c r="D51" s="42" t="s">
        <v>12</v>
      </c>
      <c r="E51" s="41" t="e">
        <f>IF(G45&gt;0,"+","-")</f>
        <v>#NUM!</v>
      </c>
      <c r="F51" s="41"/>
      <c r="G51" s="42" t="s">
        <v>11</v>
      </c>
      <c r="H51" s="3" t="e">
        <f>FIXED(ABS(G45),$C$93,TRUE)</f>
        <v>#NUM!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2"/>
      <c r="T51" s="2"/>
    </row>
    <row r="52" spans="1:20" ht="15.75" hidden="1" x14ac:dyDescent="0.3">
      <c r="A52" s="55" t="s">
        <v>10</v>
      </c>
      <c r="B52" s="41" t="e">
        <f>B50/3</f>
        <v>#NUM!</v>
      </c>
      <c r="C52" s="41"/>
      <c r="D52" s="42" t="s">
        <v>9</v>
      </c>
      <c r="E52" s="41" t="e">
        <f>IF(G46&gt;0,"+","-")</f>
        <v>#NUM!</v>
      </c>
      <c r="F52" s="41"/>
      <c r="G52" s="42" t="s">
        <v>8</v>
      </c>
      <c r="H52" s="3" t="e">
        <f>FIXED(ABS(G46),$C$93,TRUE)</f>
        <v>#NUM!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2"/>
      <c r="T52" s="2"/>
    </row>
    <row r="53" spans="1:20" ht="15.75" hidden="1" x14ac:dyDescent="0.3">
      <c r="A53" s="53" t="s">
        <v>7</v>
      </c>
      <c r="B53" s="52" t="e">
        <f>(B50/3)-B51</f>
        <v>#NUM!</v>
      </c>
      <c r="C53" s="41"/>
      <c r="D53" s="42" t="s">
        <v>6</v>
      </c>
      <c r="E53" s="41" t="e">
        <f>IF(G47&gt;0,"+","-")</f>
        <v>#NUM!</v>
      </c>
      <c r="F53" s="41"/>
      <c r="G53" s="42" t="s">
        <v>5</v>
      </c>
      <c r="H53" s="3" t="e">
        <f>FIXED(ABS(G47),$C$93,TRUE)</f>
        <v>#NUM!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2"/>
      <c r="T53" s="2"/>
    </row>
    <row r="54" spans="1:20" ht="14.25" hidden="1" x14ac:dyDescent="0.2">
      <c r="A54" s="53" t="s">
        <v>4</v>
      </c>
      <c r="B54" s="52" t="e">
        <f>(B50/3)+B51</f>
        <v>#NUM!</v>
      </c>
      <c r="C54" s="41"/>
      <c r="D54" s="41"/>
      <c r="E54" s="41"/>
      <c r="F54" s="41"/>
      <c r="G54" s="41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2"/>
      <c r="T54" s="2"/>
    </row>
    <row r="55" spans="1:20" hidden="1" x14ac:dyDescent="0.2">
      <c r="A55" s="41"/>
      <c r="B55" s="41"/>
      <c r="C55" s="41"/>
      <c r="D55" s="39" t="s">
        <v>3</v>
      </c>
      <c r="E55" s="41"/>
      <c r="F55" s="41"/>
      <c r="G55" s="41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2"/>
      <c r="T55" s="2"/>
    </row>
    <row r="56" spans="1:20" ht="15.75" hidden="1" x14ac:dyDescent="0.3">
      <c r="A56" s="41"/>
      <c r="B56" s="41"/>
      <c r="C56" s="41"/>
      <c r="D56" s="42" t="s">
        <v>2</v>
      </c>
      <c r="E56" s="42" t="e">
        <f>E51&amp;H51</f>
        <v>#NUM!</v>
      </c>
      <c r="F56" s="41"/>
      <c r="G56" s="41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2"/>
      <c r="T56" s="2"/>
    </row>
    <row r="57" spans="1:20" ht="15.75" hidden="1" x14ac:dyDescent="0.3">
      <c r="A57" s="41"/>
      <c r="B57" s="41"/>
      <c r="C57" s="41"/>
      <c r="D57" s="42" t="s">
        <v>1</v>
      </c>
      <c r="E57" s="42" t="e">
        <f>E52&amp;H52</f>
        <v>#NUM!</v>
      </c>
      <c r="F57" s="41"/>
      <c r="G57" s="41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2"/>
      <c r="T57" s="2"/>
    </row>
    <row r="58" spans="1:20" ht="15.75" hidden="1" x14ac:dyDescent="0.3">
      <c r="A58" s="41"/>
      <c r="B58" s="41"/>
      <c r="C58" s="41"/>
      <c r="D58" s="42" t="s">
        <v>0</v>
      </c>
      <c r="E58" s="42" t="e">
        <f>E53&amp;H53</f>
        <v>#NUM!</v>
      </c>
      <c r="F58" s="41"/>
      <c r="G58" s="41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2"/>
      <c r="T58" s="2"/>
    </row>
    <row r="59" spans="1:20" hidden="1" x14ac:dyDescent="0.2"/>
    <row r="60" spans="1:20" hidden="1" x14ac:dyDescent="0.2">
      <c r="A60" s="36"/>
      <c r="B60" s="36"/>
      <c r="C60" s="36"/>
      <c r="D60" s="36"/>
      <c r="E60" s="36"/>
      <c r="F60" s="36"/>
      <c r="G60" s="36"/>
    </row>
    <row r="61" spans="1:20" hidden="1" x14ac:dyDescent="0.2">
      <c r="A61" s="36"/>
      <c r="B61" s="36"/>
      <c r="C61" s="36"/>
      <c r="D61" s="36"/>
      <c r="E61" s="36"/>
      <c r="F61" s="36"/>
      <c r="G61" s="36"/>
    </row>
    <row r="62" spans="1:20" hidden="1" x14ac:dyDescent="0.2">
      <c r="A62" s="36"/>
      <c r="B62" s="36"/>
      <c r="C62" s="36"/>
      <c r="D62" s="36"/>
      <c r="E62" s="36"/>
      <c r="F62" s="36"/>
      <c r="G62" s="36"/>
    </row>
    <row r="63" spans="1:20" hidden="1" x14ac:dyDescent="0.2">
      <c r="A63" s="36"/>
      <c r="B63" s="36"/>
      <c r="C63" s="36"/>
      <c r="D63" s="36"/>
      <c r="E63" s="36"/>
      <c r="F63" s="36"/>
      <c r="G63" s="36"/>
    </row>
    <row r="64" spans="1:20" hidden="1" x14ac:dyDescent="0.2">
      <c r="A64" s="36"/>
      <c r="B64" s="36"/>
      <c r="C64" s="36"/>
      <c r="D64" s="36"/>
      <c r="E64" s="36"/>
      <c r="F64" s="36"/>
      <c r="G64" s="36"/>
    </row>
    <row r="65" spans="1:7" hidden="1" x14ac:dyDescent="0.2">
      <c r="A65" s="36"/>
      <c r="B65" s="36"/>
      <c r="C65" s="36"/>
      <c r="D65" s="36"/>
      <c r="E65" s="36"/>
      <c r="F65" s="36"/>
      <c r="G65" s="36"/>
    </row>
    <row r="66" spans="1:7" hidden="1" x14ac:dyDescent="0.2">
      <c r="A66" s="36"/>
      <c r="B66" s="36"/>
      <c r="C66" s="36"/>
      <c r="D66" s="36"/>
      <c r="E66" s="36"/>
      <c r="F66" s="36"/>
      <c r="G66" s="36"/>
    </row>
    <row r="67" spans="1:7" hidden="1" x14ac:dyDescent="0.2">
      <c r="A67" s="36"/>
      <c r="B67" s="36"/>
      <c r="C67" s="36"/>
      <c r="D67" s="36"/>
      <c r="E67" s="36"/>
      <c r="F67" s="36"/>
      <c r="G67" s="36"/>
    </row>
    <row r="68" spans="1:7" hidden="1" x14ac:dyDescent="0.2">
      <c r="A68" s="36"/>
      <c r="B68" s="36"/>
      <c r="C68" s="36"/>
      <c r="D68" s="36"/>
      <c r="E68" s="36"/>
      <c r="F68" s="36"/>
      <c r="G68" s="36"/>
    </row>
    <row r="69" spans="1:7" hidden="1" x14ac:dyDescent="0.2">
      <c r="A69" s="36"/>
      <c r="B69" s="36"/>
      <c r="C69" s="36"/>
      <c r="D69" s="36"/>
      <c r="E69" s="36"/>
      <c r="F69" s="36"/>
      <c r="G69" s="36"/>
    </row>
    <row r="70" spans="1:7" hidden="1" x14ac:dyDescent="0.2">
      <c r="A70" s="36"/>
      <c r="B70" s="36"/>
      <c r="C70" s="36"/>
      <c r="D70" s="36"/>
      <c r="E70" s="36"/>
      <c r="F70" s="36"/>
      <c r="G70" s="36"/>
    </row>
    <row r="71" spans="1:7" hidden="1" x14ac:dyDescent="0.2">
      <c r="A71" s="36"/>
      <c r="B71" s="36"/>
      <c r="C71" s="36"/>
      <c r="D71" s="36"/>
      <c r="E71" s="36"/>
      <c r="F71" s="36"/>
      <c r="G71" s="36"/>
    </row>
    <row r="72" spans="1:7" hidden="1" x14ac:dyDescent="0.2">
      <c r="A72" s="36"/>
      <c r="B72" s="36"/>
      <c r="C72" s="36"/>
      <c r="D72" s="36"/>
      <c r="E72" s="36"/>
      <c r="F72" s="36"/>
      <c r="G72" s="36"/>
    </row>
    <row r="73" spans="1:7" hidden="1" x14ac:dyDescent="0.2">
      <c r="A73" s="36"/>
      <c r="B73" s="36"/>
      <c r="C73" s="36"/>
      <c r="D73" s="36"/>
      <c r="E73" s="36"/>
      <c r="F73" s="36"/>
      <c r="G73" s="36"/>
    </row>
    <row r="74" spans="1:7" hidden="1" x14ac:dyDescent="0.2">
      <c r="A74" s="36"/>
      <c r="B74" s="36"/>
      <c r="C74" s="36"/>
      <c r="D74" s="36"/>
      <c r="E74" s="36"/>
      <c r="F74" s="36"/>
      <c r="G74" s="36"/>
    </row>
    <row r="75" spans="1:7" hidden="1" x14ac:dyDescent="0.2">
      <c r="A75" s="36"/>
      <c r="B75" s="36"/>
      <c r="C75" s="36"/>
      <c r="D75" s="36"/>
      <c r="E75" s="36"/>
      <c r="F75" s="36"/>
      <c r="G75" s="36"/>
    </row>
    <row r="76" spans="1:7" hidden="1" x14ac:dyDescent="0.2">
      <c r="A76" s="36"/>
      <c r="B76" s="36"/>
      <c r="C76" s="36"/>
      <c r="D76" s="36"/>
      <c r="E76" s="36"/>
      <c r="F76" s="36"/>
      <c r="G76" s="36"/>
    </row>
    <row r="77" spans="1:7" hidden="1" x14ac:dyDescent="0.2">
      <c r="A77" s="36"/>
      <c r="B77" s="36"/>
      <c r="C77" s="36"/>
      <c r="D77" s="36"/>
      <c r="E77" s="36"/>
      <c r="F77" s="36"/>
      <c r="G77" s="36"/>
    </row>
    <row r="78" spans="1:7" hidden="1" x14ac:dyDescent="0.2">
      <c r="A78" s="36"/>
      <c r="B78" s="36"/>
      <c r="C78" s="36"/>
      <c r="D78" s="36"/>
      <c r="E78" s="36"/>
      <c r="F78" s="36"/>
      <c r="G78" s="36"/>
    </row>
    <row r="79" spans="1:7" hidden="1" x14ac:dyDescent="0.2">
      <c r="A79" s="36"/>
      <c r="B79" s="36"/>
      <c r="C79" s="36"/>
      <c r="D79" s="36"/>
      <c r="E79" s="36"/>
      <c r="F79" s="36"/>
      <c r="G79" s="36"/>
    </row>
    <row r="80" spans="1:7" hidden="1" x14ac:dyDescent="0.2">
      <c r="A80" s="36"/>
      <c r="B80" s="36"/>
      <c r="C80" s="36"/>
      <c r="D80" s="36"/>
      <c r="E80" s="36"/>
      <c r="F80" s="36"/>
      <c r="G80" s="36"/>
    </row>
    <row r="81" spans="1:8" hidden="1" x14ac:dyDescent="0.2">
      <c r="A81" s="36"/>
      <c r="B81" s="36"/>
      <c r="C81" s="36"/>
      <c r="D81" s="36"/>
      <c r="E81" s="36"/>
      <c r="F81" s="36"/>
      <c r="G81" s="36"/>
    </row>
    <row r="82" spans="1:8" hidden="1" x14ac:dyDescent="0.2">
      <c r="A82" s="36"/>
      <c r="B82" s="36"/>
      <c r="C82" s="36"/>
      <c r="D82" s="36"/>
      <c r="E82" s="36"/>
      <c r="F82" s="36"/>
      <c r="G82" s="36"/>
    </row>
    <row r="83" spans="1:8" hidden="1" x14ac:dyDescent="0.2">
      <c r="A83" s="36"/>
      <c r="B83" s="36"/>
      <c r="C83" s="36"/>
      <c r="D83" s="36"/>
      <c r="E83" s="36"/>
      <c r="F83" s="36"/>
      <c r="G83" s="36"/>
    </row>
    <row r="84" spans="1:8" hidden="1" x14ac:dyDescent="0.2">
      <c r="A84" s="36"/>
      <c r="B84" s="36"/>
      <c r="C84" s="36"/>
      <c r="D84" s="36"/>
      <c r="E84" s="36"/>
      <c r="F84" s="36"/>
      <c r="G84" s="36"/>
    </row>
    <row r="85" spans="1:8" x14ac:dyDescent="0.2">
      <c r="A85" s="36"/>
      <c r="B85" s="36"/>
      <c r="C85" s="36"/>
      <c r="D85" s="36"/>
      <c r="E85" s="36"/>
      <c r="F85" s="36"/>
      <c r="G85" s="36"/>
    </row>
    <row r="86" spans="1:8" ht="21" x14ac:dyDescent="0.25">
      <c r="A86" s="35" t="s">
        <v>86</v>
      </c>
      <c r="B86" s="35"/>
      <c r="C86" s="35"/>
      <c r="D86" s="35"/>
      <c r="E86" s="35"/>
      <c r="F86" s="35"/>
      <c r="G86" s="35"/>
    </row>
    <row r="87" spans="1:8" x14ac:dyDescent="0.2">
      <c r="A87" s="38" t="s">
        <v>84</v>
      </c>
      <c r="B87" s="38"/>
      <c r="C87" s="38"/>
      <c r="D87" s="38"/>
      <c r="E87" s="66"/>
      <c r="H87" s="37"/>
    </row>
    <row r="88" spans="1:8" ht="13.5" thickBot="1" x14ac:dyDescent="0.25">
      <c r="A88" s="2"/>
      <c r="G88" s="16"/>
    </row>
    <row r="89" spans="1:8" x14ac:dyDescent="0.2">
      <c r="A89" s="2"/>
      <c r="B89" s="33" t="s">
        <v>77</v>
      </c>
      <c r="C89" s="63">
        <f>A12</f>
        <v>1</v>
      </c>
      <c r="D89" s="27"/>
      <c r="E89" s="27"/>
      <c r="F89" s="2"/>
      <c r="G89" s="2"/>
    </row>
    <row r="90" spans="1:8" x14ac:dyDescent="0.2">
      <c r="A90" s="2"/>
      <c r="B90" s="32" t="s">
        <v>76</v>
      </c>
      <c r="C90" s="64">
        <f>B12</f>
        <v>-265.24731645454551</v>
      </c>
      <c r="D90" s="27"/>
      <c r="E90" s="27"/>
      <c r="F90" s="2"/>
      <c r="G90" s="2"/>
    </row>
    <row r="91" spans="1:8" x14ac:dyDescent="0.2">
      <c r="A91" s="2"/>
      <c r="B91" s="32" t="s">
        <v>75</v>
      </c>
      <c r="C91" s="64">
        <f>C12</f>
        <v>2089.9327390192857</v>
      </c>
      <c r="D91" s="27"/>
      <c r="E91" s="27"/>
      <c r="F91" s="2"/>
      <c r="G91" s="2"/>
    </row>
    <row r="92" spans="1:8" ht="13.5" thickBot="1" x14ac:dyDescent="0.25">
      <c r="A92" s="2"/>
      <c r="B92" s="31" t="s">
        <v>56</v>
      </c>
      <c r="C92" s="65">
        <f>D12</f>
        <v>-6051.9666176026158</v>
      </c>
      <c r="D92" s="27"/>
      <c r="E92" s="27"/>
      <c r="F92" s="2"/>
      <c r="G92" s="2"/>
    </row>
    <row r="93" spans="1:8" ht="13.5" thickBot="1" x14ac:dyDescent="0.25">
      <c r="B93" s="30" t="s">
        <v>82</v>
      </c>
      <c r="C93" s="29">
        <v>2</v>
      </c>
      <c r="D93" s="28" t="s">
        <v>81</v>
      </c>
      <c r="E93" s="27"/>
    </row>
    <row r="94" spans="1:8" ht="13.5" thickBot="1" x14ac:dyDescent="0.25">
      <c r="D94" s="2"/>
      <c r="E94" s="2"/>
      <c r="F94" s="2"/>
      <c r="G94" s="2"/>
    </row>
    <row r="95" spans="1:8" ht="13.5" thickBot="1" x14ac:dyDescent="0.25">
      <c r="A95" s="20"/>
      <c r="C95" s="26" t="s">
        <v>80</v>
      </c>
      <c r="D95" s="25" t="s">
        <v>79</v>
      </c>
      <c r="E95" s="2"/>
      <c r="F95" s="2"/>
      <c r="G95" s="2"/>
    </row>
    <row r="96" spans="1:8" ht="16.5" thickTop="1" thickBot="1" x14ac:dyDescent="0.3">
      <c r="A96" s="20"/>
      <c r="B96" s="67" t="s">
        <v>97</v>
      </c>
      <c r="C96" s="24">
        <f t="shared" ref="C96:D98" si="0">IF($B$34&lt;0,G45,I29)</f>
        <v>257.21350911223874</v>
      </c>
      <c r="D96" s="23">
        <f t="shared" si="0"/>
        <v>0</v>
      </c>
      <c r="E96" s="2"/>
      <c r="F96" s="2"/>
      <c r="G96" s="2"/>
    </row>
    <row r="97" spans="1:7" ht="16.5" thickTop="1" thickBot="1" x14ac:dyDescent="0.3">
      <c r="A97" s="20"/>
      <c r="B97" s="67" t="s">
        <v>100</v>
      </c>
      <c r="C97" s="22">
        <f t="shared" si="0"/>
        <v>4.0169036711533863</v>
      </c>
      <c r="D97" s="21">
        <f t="shared" si="0"/>
        <v>2.719089161753669</v>
      </c>
      <c r="E97" s="2"/>
      <c r="F97" s="2"/>
      <c r="G97" s="2"/>
    </row>
    <row r="98" spans="1:7" ht="16.5" thickTop="1" thickBot="1" x14ac:dyDescent="0.3">
      <c r="A98" s="20"/>
      <c r="B98" s="67" t="s">
        <v>99</v>
      </c>
      <c r="C98" s="19">
        <f t="shared" si="0"/>
        <v>4.0169036711533863</v>
      </c>
      <c r="D98" s="18">
        <f t="shared" si="0"/>
        <v>-2.719089161753669</v>
      </c>
      <c r="E98" s="2"/>
      <c r="F98" s="2"/>
      <c r="G98" s="2"/>
    </row>
    <row r="99" spans="1:7" ht="13.5" thickTop="1" x14ac:dyDescent="0.2">
      <c r="A99" s="16"/>
      <c r="B99" s="2"/>
      <c r="C99" s="2"/>
      <c r="D99" s="2"/>
      <c r="E99" s="2"/>
      <c r="F99" s="2"/>
      <c r="G99" s="2"/>
    </row>
    <row r="100" spans="1:7" ht="13.5" thickBot="1" x14ac:dyDescent="0.25">
      <c r="A100" s="2"/>
      <c r="B100" s="17" t="s">
        <v>83</v>
      </c>
      <c r="C100" s="2"/>
      <c r="D100" s="2"/>
      <c r="E100" s="2"/>
      <c r="F100" s="2"/>
      <c r="G100" s="2"/>
    </row>
    <row r="101" spans="1:7" ht="16.5" thickTop="1" thickBot="1" x14ac:dyDescent="0.3">
      <c r="B101" s="67" t="s">
        <v>96</v>
      </c>
      <c r="C101" s="69" t="str">
        <f>IF(B34&lt;0,E56,G40)</f>
        <v>+257.21</v>
      </c>
      <c r="D101" s="70"/>
      <c r="E101" s="70"/>
      <c r="F101" s="71"/>
      <c r="G101" s="2"/>
    </row>
    <row r="102" spans="1:7" ht="16.5" thickTop="1" thickBot="1" x14ac:dyDescent="0.3">
      <c r="A102" s="2"/>
      <c r="B102" s="67" t="s">
        <v>98</v>
      </c>
      <c r="C102" s="72" t="str">
        <f>IF(B34&lt;0,E57,G41)</f>
        <v>+4.02+2.72j</v>
      </c>
      <c r="D102" s="72"/>
      <c r="E102" s="72"/>
      <c r="F102" s="73"/>
      <c r="G102" s="2"/>
    </row>
    <row r="103" spans="1:7" ht="16.5" thickTop="1" thickBot="1" x14ac:dyDescent="0.3">
      <c r="A103" s="2"/>
      <c r="B103" s="67" t="s">
        <v>99</v>
      </c>
      <c r="C103" s="74" t="str">
        <f>IF(B34&lt;0,E58,G42)</f>
        <v>+4.02-2.72j</v>
      </c>
      <c r="D103" s="74"/>
      <c r="E103" s="74"/>
      <c r="F103" s="75"/>
      <c r="G103" s="2"/>
    </row>
    <row r="104" spans="1:7" ht="13.5" thickTop="1" x14ac:dyDescent="0.2">
      <c r="A104" s="2"/>
      <c r="B104" s="2"/>
      <c r="C104" s="2"/>
      <c r="D104" s="2"/>
      <c r="E104" s="2"/>
      <c r="F104" s="2"/>
      <c r="G104" s="2"/>
    </row>
    <row r="105" spans="1:7" ht="15" customHeight="1" x14ac:dyDescent="0.2">
      <c r="B105" s="102" t="s">
        <v>127</v>
      </c>
      <c r="C105" s="102"/>
      <c r="D105" s="102"/>
      <c r="E105" s="102"/>
      <c r="F105" s="102"/>
    </row>
    <row r="106" spans="1:7" x14ac:dyDescent="0.2">
      <c r="B106" s="102"/>
      <c r="C106" s="102"/>
      <c r="D106" s="102"/>
      <c r="E106" s="102"/>
      <c r="F106" s="102"/>
    </row>
    <row r="108" spans="1:7" x14ac:dyDescent="0.2">
      <c r="B108" s="104" t="s">
        <v>128</v>
      </c>
      <c r="C108" s="104"/>
      <c r="D108" s="104"/>
      <c r="E108" s="104"/>
      <c r="F108" s="104"/>
    </row>
  </sheetData>
  <sheetProtection selectLockedCells="1"/>
  <mergeCells count="5">
    <mergeCell ref="C101:F101"/>
    <mergeCell ref="C102:F102"/>
    <mergeCell ref="C103:F103"/>
    <mergeCell ref="B105:F106"/>
    <mergeCell ref="B108:F108"/>
  </mergeCells>
  <pageMargins left="0.75" right="0.75" top="1" bottom="1" header="0.5" footer="0.5"/>
  <pageSetup paperSize="9" orientation="portrait" horizontalDpi="150" verticalDpi="150" r:id="rId1"/>
  <headerFooter alignWithMargins="0"/>
  <customProperties>
    <customPr name="SSC_SHEET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13D27-01D1-402A-B341-2E8EF9088DD6}">
  <dimension ref="A1:T108"/>
  <sheetViews>
    <sheetView showGridLines="0" workbookViewId="0">
      <selection activeCell="G90" sqref="G90"/>
    </sheetView>
  </sheetViews>
  <sheetFormatPr baseColWidth="10" defaultColWidth="0" defaultRowHeight="12.75" x14ac:dyDescent="0.2"/>
  <cols>
    <col min="1" max="1" width="11.28515625" style="1" customWidth="1"/>
    <col min="2" max="2" width="11.85546875" style="1" customWidth="1"/>
    <col min="3" max="3" width="13" style="1" customWidth="1"/>
    <col min="4" max="4" width="14" style="1" customWidth="1"/>
    <col min="5" max="5" width="8.7109375" style="1" customWidth="1"/>
    <col min="6" max="6" width="6.5703125" style="1" customWidth="1"/>
    <col min="7" max="7" width="24" style="1" customWidth="1"/>
    <col min="8" max="16384" width="9.140625" style="1" hidden="1"/>
  </cols>
  <sheetData>
    <row r="1" spans="1:20" ht="18" x14ac:dyDescent="0.25">
      <c r="A1" s="57" t="s">
        <v>87</v>
      </c>
      <c r="B1" s="57"/>
      <c r="C1" s="57"/>
      <c r="D1" s="57"/>
      <c r="E1" s="57"/>
      <c r="F1" s="58"/>
      <c r="G1" s="56"/>
      <c r="H1" s="34"/>
      <c r="I1" s="34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38" t="s">
        <v>84</v>
      </c>
      <c r="B2" s="38"/>
      <c r="C2" s="38"/>
      <c r="D2" s="38"/>
      <c r="E2" s="66"/>
      <c r="H2" s="37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x14ac:dyDescent="0.2"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x14ac:dyDescent="0.2">
      <c r="A4" s="61" t="s">
        <v>88</v>
      </c>
      <c r="B4" s="61"/>
      <c r="C4" s="83">
        <v>300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x14ac:dyDescent="0.2">
      <c r="A5" s="61" t="s">
        <v>89</v>
      </c>
      <c r="B5" s="61"/>
      <c r="C5" s="86">
        <f>Mezclado!$G$7</f>
        <v>53.63636363636364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x14ac:dyDescent="0.2">
      <c r="A6" s="61" t="s">
        <v>90</v>
      </c>
      <c r="B6" s="61"/>
      <c r="C6" s="83">
        <v>5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 ht="15" x14ac:dyDescent="0.25">
      <c r="A7" s="61" t="s">
        <v>119</v>
      </c>
      <c r="B7" s="61"/>
      <c r="C7" s="86">
        <f>Mezclado!$A$21</f>
        <v>6.3545174603942884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 ht="14.25" x14ac:dyDescent="0.25">
      <c r="A8" s="61" t="s">
        <v>120</v>
      </c>
      <c r="B8" s="61"/>
      <c r="C8" s="86">
        <f>Mezclado!$B$21</f>
        <v>7.1432947796999574E-2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 x14ac:dyDescent="0.2">
      <c r="A9" s="59" t="s">
        <v>93</v>
      </c>
      <c r="C9" s="84">
        <v>8.2000000000000003E-2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0" x14ac:dyDescent="0.2"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 ht="14.25" x14ac:dyDescent="0.2">
      <c r="A11" s="60" t="s">
        <v>101</v>
      </c>
      <c r="B11" s="60" t="s">
        <v>102</v>
      </c>
      <c r="C11" s="60" t="s">
        <v>92</v>
      </c>
      <c r="D11" s="60" t="s">
        <v>94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 x14ac:dyDescent="0.2">
      <c r="A12" s="62">
        <f>1</f>
        <v>1</v>
      </c>
      <c r="B12" s="62">
        <f>-((C8*C5)+((C9*C4*C5)/C6))</f>
        <v>-267.72231265456639</v>
      </c>
      <c r="C12" s="62">
        <f>(C7*C5^2)/C6</f>
        <v>3656.2107900219044</v>
      </c>
      <c r="D12" s="62">
        <f>-(((C7*C5^3)*C8)/C6)</f>
        <v>-14008.419050372013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 x14ac:dyDescent="0.2"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ht="14.25" x14ac:dyDescent="0.25">
      <c r="A14" s="59" t="s">
        <v>121</v>
      </c>
      <c r="B14" s="68">
        <f>(C4*C5*C9)/C6</f>
        <v>263.89090909090908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 x14ac:dyDescent="0.2"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 hidden="1" x14ac:dyDescent="0.2"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 hidden="1" x14ac:dyDescent="0.2"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idden="1" x14ac:dyDescent="0.2"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 hidden="1" x14ac:dyDescent="0.2"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 hidden="1" x14ac:dyDescent="0.2">
      <c r="A20" s="2"/>
      <c r="B20" s="2"/>
      <c r="C20" s="2"/>
      <c r="D20" s="2"/>
      <c r="E20" s="2"/>
      <c r="F20" s="2"/>
      <c r="G20" s="2"/>
      <c r="H20" s="1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 hidden="1" x14ac:dyDescent="0.2">
      <c r="A21" s="39" t="s">
        <v>78</v>
      </c>
      <c r="B21" s="40"/>
      <c r="C21" s="40"/>
      <c r="D21" s="40"/>
      <c r="E21" s="41"/>
      <c r="F21" s="41"/>
      <c r="G21" s="41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2"/>
      <c r="T21" s="2"/>
    </row>
    <row r="22" spans="1:20" hidden="1" x14ac:dyDescent="0.2">
      <c r="A22" s="42" t="s">
        <v>77</v>
      </c>
      <c r="B22" s="41">
        <f>C89</f>
        <v>1</v>
      </c>
      <c r="C22" s="41"/>
      <c r="D22" s="41"/>
      <c r="E22" s="41"/>
      <c r="F22" s="41"/>
      <c r="G22" s="41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2"/>
      <c r="T22" s="2"/>
    </row>
    <row r="23" spans="1:20" hidden="1" x14ac:dyDescent="0.2">
      <c r="A23" s="42" t="s">
        <v>76</v>
      </c>
      <c r="B23" s="41">
        <f>C90</f>
        <v>-267.72231265456639</v>
      </c>
      <c r="C23" s="41"/>
      <c r="D23" s="41"/>
      <c r="E23" s="41"/>
      <c r="F23" s="41"/>
      <c r="G23" s="41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2"/>
      <c r="T23" s="2"/>
    </row>
    <row r="24" spans="1:20" hidden="1" x14ac:dyDescent="0.2">
      <c r="A24" s="42" t="s">
        <v>75</v>
      </c>
      <c r="B24" s="41">
        <f>C91</f>
        <v>3656.2107900219044</v>
      </c>
      <c r="C24" s="41"/>
      <c r="D24" s="41"/>
      <c r="E24" s="41"/>
      <c r="F24" s="41"/>
      <c r="G24" s="41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2"/>
      <c r="T24" s="2"/>
    </row>
    <row r="25" spans="1:20" hidden="1" x14ac:dyDescent="0.2">
      <c r="A25" s="42" t="s">
        <v>56</v>
      </c>
      <c r="B25" s="41">
        <f>C92</f>
        <v>-14008.419050372013</v>
      </c>
      <c r="C25" s="41"/>
      <c r="D25" s="41"/>
      <c r="E25" s="41"/>
      <c r="F25" s="41"/>
      <c r="G25" s="41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2"/>
      <c r="T25" s="2"/>
    </row>
    <row r="26" spans="1:20" hidden="1" x14ac:dyDescent="0.2">
      <c r="A26" s="43" t="s">
        <v>74</v>
      </c>
      <c r="B26" s="41"/>
      <c r="C26" s="41"/>
      <c r="D26" s="41"/>
      <c r="E26" s="41"/>
      <c r="F26" s="41"/>
      <c r="G26" s="41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2"/>
      <c r="T26" s="2"/>
    </row>
    <row r="27" spans="1:20" hidden="1" x14ac:dyDescent="0.2">
      <c r="A27" s="41" t="s">
        <v>29</v>
      </c>
      <c r="B27" s="41"/>
      <c r="C27" s="41"/>
      <c r="D27" s="41"/>
      <c r="E27" s="41"/>
      <c r="F27" s="41"/>
      <c r="G27" s="41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2"/>
      <c r="T27" s="2"/>
    </row>
    <row r="28" spans="1:20" hidden="1" x14ac:dyDescent="0.2">
      <c r="A28" s="42" t="s">
        <v>73</v>
      </c>
      <c r="B28" s="41">
        <f>+(B24/B22)-((B23^2)/(3*B22^2))</f>
        <v>-20235.534774347896</v>
      </c>
      <c r="C28" s="41"/>
      <c r="D28" s="41"/>
      <c r="E28" s="44" t="s">
        <v>54</v>
      </c>
      <c r="F28" s="44" t="s">
        <v>53</v>
      </c>
      <c r="G28" s="41"/>
      <c r="H28" s="15"/>
      <c r="I28" s="13" t="s">
        <v>54</v>
      </c>
      <c r="J28" s="13" t="s">
        <v>53</v>
      </c>
      <c r="K28" s="3"/>
      <c r="L28" s="5" t="s">
        <v>72</v>
      </c>
      <c r="M28" s="3"/>
      <c r="N28" s="3"/>
      <c r="O28" s="3"/>
      <c r="P28" s="3"/>
      <c r="Q28" s="3"/>
      <c r="R28" s="3"/>
      <c r="S28" s="2"/>
      <c r="T28" s="2"/>
    </row>
    <row r="29" spans="1:20" hidden="1" x14ac:dyDescent="0.2">
      <c r="A29" s="42" t="s">
        <v>71</v>
      </c>
      <c r="B29" s="41">
        <f>((2*B23^3)/(27*B22^3))-((B23*B24)/(3*B22^2))+(B25/B22)</f>
        <v>-1109137.2109307491</v>
      </c>
      <c r="C29" s="41"/>
      <c r="D29" s="42" t="s">
        <v>70</v>
      </c>
      <c r="E29" s="41">
        <f>B38</f>
        <v>164.27762262296096</v>
      </c>
      <c r="F29" s="41"/>
      <c r="G29" s="44" t="s">
        <v>64</v>
      </c>
      <c r="H29" s="4" t="s">
        <v>33</v>
      </c>
      <c r="I29" s="3">
        <f>E29-((B23)/(3*B22))</f>
        <v>253.51839350781643</v>
      </c>
      <c r="J29" s="3"/>
      <c r="K29" s="3"/>
      <c r="L29" s="3"/>
      <c r="M29" s="3"/>
      <c r="N29" s="3"/>
      <c r="O29" s="3"/>
      <c r="P29" s="3"/>
      <c r="Q29" s="3"/>
      <c r="R29" s="3"/>
      <c r="S29" s="2"/>
      <c r="T29" s="2"/>
    </row>
    <row r="30" spans="1:20" ht="15.75" hidden="1" x14ac:dyDescent="0.3">
      <c r="A30" s="42" t="s">
        <v>69</v>
      </c>
      <c r="B30" s="41">
        <f>B28/3</f>
        <v>-6745.178258115965</v>
      </c>
      <c r="C30" s="41"/>
      <c r="D30" s="42" t="s">
        <v>68</v>
      </c>
      <c r="E30" s="45">
        <f>-B39</f>
        <v>-82.138811311480481</v>
      </c>
      <c r="F30" s="41">
        <f>SQRT(3)*B40</f>
        <v>2.1950390978522107</v>
      </c>
      <c r="G30" s="44" t="s">
        <v>64</v>
      </c>
      <c r="H30" s="4" t="s">
        <v>32</v>
      </c>
      <c r="I30" s="6">
        <f>E30-((B23)/(3*B22))</f>
        <v>7.1019595733749838</v>
      </c>
      <c r="J30" s="3">
        <f>F30</f>
        <v>2.1950390978522107</v>
      </c>
      <c r="K30" s="3"/>
      <c r="L30" s="3" t="s">
        <v>67</v>
      </c>
      <c r="M30" s="3">
        <f>I30^2-J30^2</f>
        <v>45.61963314075274</v>
      </c>
      <c r="N30" s="3">
        <f>2*I30*J30</f>
        <v>31.178157869847791</v>
      </c>
      <c r="O30" s="3"/>
      <c r="P30" s="3" t="s">
        <v>66</v>
      </c>
      <c r="Q30" s="3">
        <f>I30^3-3*I30*J30^2</f>
        <v>255.5515147944991</v>
      </c>
      <c r="R30" s="3">
        <f>3*I30^2*J30-J30^3</f>
        <v>321.56289513758878</v>
      </c>
      <c r="S30" s="2"/>
      <c r="T30" s="2"/>
    </row>
    <row r="31" spans="1:20" ht="15.75" hidden="1" x14ac:dyDescent="0.3">
      <c r="A31" s="42" t="s">
        <v>26</v>
      </c>
      <c r="B31" s="41">
        <f>B29/2</f>
        <v>-554568.60546537454</v>
      </c>
      <c r="C31" s="41"/>
      <c r="D31" s="42" t="s">
        <v>65</v>
      </c>
      <c r="E31" s="41">
        <f>-B39</f>
        <v>-82.138811311480481</v>
      </c>
      <c r="F31" s="41">
        <f>-SQRT(3)*B40</f>
        <v>-2.1950390978522107</v>
      </c>
      <c r="G31" s="44" t="s">
        <v>64</v>
      </c>
      <c r="H31" s="4" t="s">
        <v>31</v>
      </c>
      <c r="I31" s="6">
        <f>E31-((B23)/(3*B22))</f>
        <v>7.1019595733749838</v>
      </c>
      <c r="J31" s="3">
        <f>F31</f>
        <v>-2.1950390978522107</v>
      </c>
      <c r="K31" s="3"/>
      <c r="L31" s="3" t="s">
        <v>63</v>
      </c>
      <c r="M31" s="3">
        <f>I31^2-J31^2</f>
        <v>45.61963314075274</v>
      </c>
      <c r="N31" s="3">
        <f>2*I31*J31</f>
        <v>-31.178157869847791</v>
      </c>
      <c r="O31" s="3"/>
      <c r="P31" s="3" t="s">
        <v>62</v>
      </c>
      <c r="Q31" s="3">
        <f>I31^3-3*I31*J31^2</f>
        <v>255.5515147944991</v>
      </c>
      <c r="R31" s="3">
        <f>3*I31^2*J31-J31^3</f>
        <v>-321.56289513758878</v>
      </c>
      <c r="S31" s="2"/>
      <c r="T31" s="2"/>
    </row>
    <row r="32" spans="1:20" ht="14.25" hidden="1" x14ac:dyDescent="0.2">
      <c r="A32" s="42" t="s">
        <v>61</v>
      </c>
      <c r="B32" s="41">
        <f>B30^3</f>
        <v>-306888273840.31897</v>
      </c>
      <c r="C32" s="41"/>
      <c r="D32" s="41"/>
      <c r="E32" s="41"/>
      <c r="F32" s="41"/>
      <c r="G32" s="41"/>
      <c r="H32" s="3"/>
      <c r="I32" s="3"/>
      <c r="J32" s="3"/>
      <c r="K32" s="3"/>
      <c r="L32" s="5" t="s">
        <v>60</v>
      </c>
      <c r="M32" s="3"/>
      <c r="N32" s="3"/>
      <c r="O32" s="3"/>
      <c r="P32" s="3"/>
      <c r="Q32" s="3"/>
      <c r="R32" s="3"/>
      <c r="S32" s="2"/>
      <c r="T32" s="2"/>
    </row>
    <row r="33" spans="1:20" ht="15" hidden="1" x14ac:dyDescent="0.25">
      <c r="A33" s="42" t="s">
        <v>59</v>
      </c>
      <c r="B33" s="41">
        <f>B31^2</f>
        <v>307546338167.81024</v>
      </c>
      <c r="C33" s="41"/>
      <c r="D33" s="43" t="s">
        <v>58</v>
      </c>
      <c r="E33" s="46"/>
      <c r="F33" s="46"/>
      <c r="G33" s="46"/>
      <c r="H33" s="14"/>
      <c r="I33" s="14"/>
      <c r="J33" s="14"/>
      <c r="K33" s="3"/>
      <c r="L33" s="12" t="s">
        <v>57</v>
      </c>
      <c r="M33" s="5">
        <f>B22*I29^3+B23*I29^2+B24*I29+B25</f>
        <v>-3.2996467780321836E-9</v>
      </c>
      <c r="N33" s="3"/>
      <c r="O33" s="3"/>
      <c r="P33" s="3"/>
      <c r="Q33" s="3"/>
      <c r="R33" s="3"/>
      <c r="S33" s="2"/>
      <c r="T33" s="2"/>
    </row>
    <row r="34" spans="1:20" ht="15.75" hidden="1" x14ac:dyDescent="0.3">
      <c r="A34" s="42" t="s">
        <v>56</v>
      </c>
      <c r="B34" s="41">
        <f>B32+B33</f>
        <v>658064327.49127197</v>
      </c>
      <c r="C34" s="41"/>
      <c r="D34" s="41" t="s">
        <v>55</v>
      </c>
      <c r="E34" s="44" t="s">
        <v>54</v>
      </c>
      <c r="F34" s="44" t="s">
        <v>53</v>
      </c>
      <c r="G34" s="41"/>
      <c r="H34" s="3" t="s">
        <v>14</v>
      </c>
      <c r="I34" s="13" t="s">
        <v>54</v>
      </c>
      <c r="J34" s="13" t="s">
        <v>53</v>
      </c>
      <c r="K34" s="3"/>
      <c r="L34" s="3" t="s">
        <v>52</v>
      </c>
      <c r="M34" s="3">
        <f>B22*Q30</f>
        <v>255.5515147944991</v>
      </c>
      <c r="N34" s="3">
        <f>B22*R30</f>
        <v>321.56289513758878</v>
      </c>
      <c r="O34" s="3"/>
      <c r="P34" s="3" t="s">
        <v>51</v>
      </c>
      <c r="Q34" s="3">
        <f>B22*Q31</f>
        <v>255.5515147944991</v>
      </c>
      <c r="R34" s="3">
        <f>B22*R31</f>
        <v>-321.56289513758878</v>
      </c>
      <c r="S34" s="2"/>
      <c r="T34" s="2"/>
    </row>
    <row r="35" spans="1:20" ht="15.75" hidden="1" x14ac:dyDescent="0.3">
      <c r="A35" s="42" t="s">
        <v>50</v>
      </c>
      <c r="B35" s="41">
        <f>SQRT(B34)</f>
        <v>25652.764519467917</v>
      </c>
      <c r="C35" s="41"/>
      <c r="D35" s="42" t="s">
        <v>49</v>
      </c>
      <c r="E35" s="44" t="str">
        <f>IF(I29&gt;0,"+","-")</f>
        <v>+</v>
      </c>
      <c r="F35" s="44"/>
      <c r="G35" s="41"/>
      <c r="H35" s="4" t="s">
        <v>49</v>
      </c>
      <c r="I35" s="3" t="str">
        <f>FIXED(ABS(I29),C93,TRUE)</f>
        <v>253.52</v>
      </c>
      <c r="J35" s="3"/>
      <c r="K35" s="3"/>
      <c r="L35" s="3" t="s">
        <v>48</v>
      </c>
      <c r="M35" s="3">
        <f>B23*M30</f>
        <v>-12213.393686895224</v>
      </c>
      <c r="N35" s="3">
        <f>B23*N30</f>
        <v>-8347.0885292248204</v>
      </c>
      <c r="O35" s="3"/>
      <c r="P35" s="3" t="s">
        <v>47</v>
      </c>
      <c r="Q35" s="3">
        <f>B23*M31</f>
        <v>-12213.393686895224</v>
      </c>
      <c r="R35" s="3">
        <f>B23*N31</f>
        <v>8347.0885292248204</v>
      </c>
      <c r="S35" s="2"/>
      <c r="T35" s="2"/>
    </row>
    <row r="36" spans="1:20" ht="15.75" hidden="1" x14ac:dyDescent="0.3">
      <c r="A36" s="42" t="s">
        <v>46</v>
      </c>
      <c r="B36" s="41">
        <f>(-B31+B35)^(1/3)</f>
        <v>83.406117725507215</v>
      </c>
      <c r="C36" s="41"/>
      <c r="D36" s="42" t="s">
        <v>45</v>
      </c>
      <c r="E36" s="44" t="str">
        <f>IF(I30&gt;0,"+","-")</f>
        <v>+</v>
      </c>
      <c r="F36" s="44" t="str">
        <f>IF(J30&gt;0,"+","-")</f>
        <v>+</v>
      </c>
      <c r="G36" s="41"/>
      <c r="H36" s="4" t="s">
        <v>45</v>
      </c>
      <c r="I36" s="3" t="str">
        <f>FIXED(ABS(I30),C93,TRUE)</f>
        <v>7.10</v>
      </c>
      <c r="J36" s="3" t="str">
        <f>FIXED(ABS(J30),C93,TRUE)</f>
        <v>2.20</v>
      </c>
      <c r="K36" s="3"/>
      <c r="L36" s="3" t="s">
        <v>44</v>
      </c>
      <c r="M36" s="3">
        <f>B24*I30</f>
        <v>25966.261222472978</v>
      </c>
      <c r="N36" s="3">
        <f>B24*J30</f>
        <v>8025.5256340871993</v>
      </c>
      <c r="O36" s="3"/>
      <c r="P36" s="3" t="s">
        <v>43</v>
      </c>
      <c r="Q36" s="3">
        <f>B24*I31</f>
        <v>25966.261222472978</v>
      </c>
      <c r="R36" s="3">
        <f>B24*J31</f>
        <v>-8025.5256340871993</v>
      </c>
      <c r="S36" s="2"/>
      <c r="T36" s="2"/>
    </row>
    <row r="37" spans="1:20" hidden="1" x14ac:dyDescent="0.2">
      <c r="A37" s="42" t="s">
        <v>42</v>
      </c>
      <c r="B37" s="41">
        <f>(-B31-B35)^(1/3)</f>
        <v>80.871504897453761</v>
      </c>
      <c r="C37" s="41"/>
      <c r="D37" s="42" t="s">
        <v>41</v>
      </c>
      <c r="E37" s="44" t="str">
        <f>IF(I31&gt;0,"+","-")</f>
        <v>+</v>
      </c>
      <c r="F37" s="44" t="str">
        <f>IF(J31&gt;0,"+","-")</f>
        <v>-</v>
      </c>
      <c r="G37" s="41"/>
      <c r="H37" s="4" t="s">
        <v>41</v>
      </c>
      <c r="I37" s="3" t="str">
        <f>FIXED(ABS(I31),C93,TRUE)</f>
        <v>7.10</v>
      </c>
      <c r="J37" s="3" t="str">
        <f>FIXED(ABS(J31),C93,TRUE)</f>
        <v>2.20</v>
      </c>
      <c r="K37" s="3"/>
      <c r="L37" s="3" t="s">
        <v>40</v>
      </c>
      <c r="M37" s="3">
        <f>B25</f>
        <v>-14008.419050372013</v>
      </c>
      <c r="N37" s="3"/>
      <c r="O37" s="3"/>
      <c r="P37" s="3" t="s">
        <v>40</v>
      </c>
      <c r="Q37" s="3">
        <f>B25</f>
        <v>-14008.419050372013</v>
      </c>
      <c r="R37" s="3"/>
      <c r="S37" s="2"/>
      <c r="T37" s="2"/>
    </row>
    <row r="38" spans="1:20" ht="14.25" hidden="1" x14ac:dyDescent="0.25">
      <c r="A38" s="42" t="s">
        <v>39</v>
      </c>
      <c r="B38" s="41">
        <f>B36+B37</f>
        <v>164.27762262296096</v>
      </c>
      <c r="C38" s="41"/>
      <c r="D38" s="41"/>
      <c r="E38" s="41"/>
      <c r="F38" s="41"/>
      <c r="G38" s="41"/>
      <c r="H38" s="3"/>
      <c r="I38" s="3"/>
      <c r="J38" s="3"/>
      <c r="K38" s="3"/>
      <c r="L38" s="12" t="s">
        <v>38</v>
      </c>
      <c r="M38" s="5">
        <f>SUM(M34:M37)</f>
        <v>2.4010660126805305E-10</v>
      </c>
      <c r="N38" s="5">
        <f>SUM(N34:N37)</f>
        <v>-3.2741809263825417E-11</v>
      </c>
      <c r="O38" s="3"/>
      <c r="P38" s="12" t="s">
        <v>37</v>
      </c>
      <c r="Q38" s="5">
        <f>SUM(Q34:Q37)</f>
        <v>2.4010660126805305E-10</v>
      </c>
      <c r="R38" s="5">
        <f>SUM(R34:R37)</f>
        <v>3.2741809263825417E-11</v>
      </c>
      <c r="S38" s="2"/>
      <c r="T38" s="2"/>
    </row>
    <row r="39" spans="1:20" hidden="1" x14ac:dyDescent="0.2">
      <c r="A39" s="42" t="s">
        <v>36</v>
      </c>
      <c r="B39" s="41">
        <f>0.5*B38</f>
        <v>82.138811311480481</v>
      </c>
      <c r="C39" s="41"/>
      <c r="D39" s="41"/>
      <c r="E39" s="41"/>
      <c r="F39" s="39" t="s">
        <v>35</v>
      </c>
      <c r="G39" s="41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2"/>
      <c r="T39" s="2"/>
    </row>
    <row r="40" spans="1:20" hidden="1" x14ac:dyDescent="0.2">
      <c r="A40" s="42" t="s">
        <v>34</v>
      </c>
      <c r="B40" s="41">
        <f>0.5*(B36-B37)</f>
        <v>1.2673064140267272</v>
      </c>
      <c r="C40" s="41"/>
      <c r="D40" s="41"/>
      <c r="E40" s="41"/>
      <c r="F40" s="41" t="s">
        <v>33</v>
      </c>
      <c r="G40" s="41" t="str">
        <f>E35&amp;I35</f>
        <v>+253.52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2"/>
      <c r="T40" s="2"/>
    </row>
    <row r="41" spans="1:20" hidden="1" x14ac:dyDescent="0.2">
      <c r="A41" s="41"/>
      <c r="B41" s="41"/>
      <c r="C41" s="41"/>
      <c r="D41" s="41"/>
      <c r="E41" s="41"/>
      <c r="F41" s="41" t="s">
        <v>32</v>
      </c>
      <c r="G41" s="41" t="str">
        <f>E36&amp;I36&amp;F36&amp;J36&amp;"j"</f>
        <v>+7.10+2.20j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2"/>
      <c r="T41" s="2"/>
    </row>
    <row r="42" spans="1:20" hidden="1" x14ac:dyDescent="0.2">
      <c r="A42" s="47"/>
      <c r="B42" s="47"/>
      <c r="C42" s="47"/>
      <c r="D42" s="47"/>
      <c r="E42" s="47"/>
      <c r="F42" s="47" t="s">
        <v>31</v>
      </c>
      <c r="G42" s="47" t="str">
        <f>E37&amp;I37&amp;F37&amp;J37&amp;"j"</f>
        <v>+7.10-2.20j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2"/>
      <c r="T42" s="2"/>
    </row>
    <row r="43" spans="1:20" ht="13.5" hidden="1" thickBot="1" x14ac:dyDescent="0.25">
      <c r="A43" s="48"/>
      <c r="B43" s="48"/>
      <c r="C43" s="48"/>
      <c r="D43" s="48"/>
      <c r="E43" s="48"/>
      <c r="F43" s="48"/>
      <c r="G43" s="48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2"/>
      <c r="T43" s="2"/>
    </row>
    <row r="44" spans="1:20" hidden="1" x14ac:dyDescent="0.2">
      <c r="A44" s="49" t="s">
        <v>30</v>
      </c>
      <c r="B44" s="50"/>
      <c r="C44" s="50"/>
      <c r="D44" s="50"/>
      <c r="E44" s="50"/>
      <c r="F44" s="50"/>
      <c r="G44" s="50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2"/>
      <c r="T44" s="2"/>
    </row>
    <row r="45" spans="1:20" ht="15.75" hidden="1" x14ac:dyDescent="0.3">
      <c r="A45" s="41" t="s">
        <v>29</v>
      </c>
      <c r="B45" s="41"/>
      <c r="C45" s="41"/>
      <c r="D45" s="42" t="s">
        <v>28</v>
      </c>
      <c r="E45" s="41" t="e">
        <f>2*SQRT(B47)*COS(B52)</f>
        <v>#NUM!</v>
      </c>
      <c r="F45" s="42" t="s">
        <v>2</v>
      </c>
      <c r="G45" s="41" t="e">
        <f>E45-(B23)/(3*B22)</f>
        <v>#NUM!</v>
      </c>
      <c r="H45" s="3"/>
      <c r="I45" s="3"/>
      <c r="J45" s="3"/>
      <c r="K45" s="3"/>
      <c r="L45" s="5" t="s">
        <v>27</v>
      </c>
      <c r="M45" s="3"/>
      <c r="N45" s="3"/>
      <c r="O45" s="3"/>
      <c r="P45" s="3"/>
      <c r="Q45" s="3"/>
      <c r="R45" s="3"/>
      <c r="S45" s="2"/>
      <c r="T45" s="2"/>
    </row>
    <row r="46" spans="1:20" ht="15.75" hidden="1" x14ac:dyDescent="0.3">
      <c r="A46" s="41" t="s">
        <v>26</v>
      </c>
      <c r="B46" s="41">
        <f>B31</f>
        <v>-554568.60546537454</v>
      </c>
      <c r="C46" s="41"/>
      <c r="D46" s="42" t="s">
        <v>25</v>
      </c>
      <c r="E46" s="41" t="e">
        <f>-2*SQRT(B47)*COS(B53)</f>
        <v>#NUM!</v>
      </c>
      <c r="F46" s="42" t="s">
        <v>1</v>
      </c>
      <c r="G46" s="51" t="e">
        <f>E46-(B23)/(3*B22)</f>
        <v>#NUM!</v>
      </c>
      <c r="H46" s="3"/>
      <c r="I46" s="3"/>
      <c r="J46" s="3"/>
      <c r="K46" s="3"/>
      <c r="L46" s="3" t="s">
        <v>24</v>
      </c>
      <c r="M46" s="8" t="e">
        <f>B22*G45^3+B23*G45^2+B24*G45+B25</f>
        <v>#NUM!</v>
      </c>
      <c r="N46" s="3"/>
      <c r="O46" s="3"/>
      <c r="P46" s="3"/>
      <c r="Q46" s="3"/>
      <c r="R46" s="3"/>
      <c r="S46" s="2"/>
      <c r="T46" s="2"/>
    </row>
    <row r="47" spans="1:20" ht="15.75" hidden="1" x14ac:dyDescent="0.3">
      <c r="A47" s="52" t="s">
        <v>23</v>
      </c>
      <c r="B47" s="41">
        <f>ABS(B28)/3</f>
        <v>6745.178258115965</v>
      </c>
      <c r="C47" s="41"/>
      <c r="D47" s="42" t="s">
        <v>22</v>
      </c>
      <c r="E47" s="41" t="e">
        <f>-2*SQRT(B47)*COS(B54)</f>
        <v>#NUM!</v>
      </c>
      <c r="F47" s="42" t="s">
        <v>0</v>
      </c>
      <c r="G47" s="41" t="e">
        <f>E47-(B23)/(3*B22)</f>
        <v>#NUM!</v>
      </c>
      <c r="H47" s="3"/>
      <c r="I47" s="3"/>
      <c r="J47" s="3"/>
      <c r="K47" s="3"/>
      <c r="L47" s="3" t="s">
        <v>21</v>
      </c>
      <c r="M47" s="8" t="e">
        <f>B22*G46^3+B23*G46^2+B24*G46+B25</f>
        <v>#NUM!</v>
      </c>
      <c r="N47" s="3"/>
      <c r="O47" s="3"/>
      <c r="P47" s="3"/>
      <c r="Q47" s="3"/>
      <c r="R47" s="3"/>
      <c r="S47" s="2"/>
      <c r="T47" s="2"/>
    </row>
    <row r="48" spans="1:20" ht="15.75" hidden="1" x14ac:dyDescent="0.3">
      <c r="A48" s="52" t="s">
        <v>20</v>
      </c>
      <c r="B48" s="41">
        <f>B47^3</f>
        <v>306888273840.31897</v>
      </c>
      <c r="C48" s="41"/>
      <c r="D48" s="41"/>
      <c r="E48" s="41"/>
      <c r="F48" s="41"/>
      <c r="G48" s="41"/>
      <c r="H48" s="3"/>
      <c r="I48" s="3"/>
      <c r="J48" s="3"/>
      <c r="K48" s="3"/>
      <c r="L48" s="3" t="s">
        <v>19</v>
      </c>
      <c r="M48" s="8" t="e">
        <f>B22*G47^3+B23*G47^2+B24*G47+B25</f>
        <v>#NUM!</v>
      </c>
      <c r="N48" s="3"/>
      <c r="O48" s="3"/>
      <c r="P48" s="3"/>
      <c r="Q48" s="3"/>
      <c r="R48" s="3"/>
      <c r="S48" s="2"/>
      <c r="T48" s="2"/>
    </row>
    <row r="49" spans="1:20" ht="14.25" hidden="1" x14ac:dyDescent="0.2">
      <c r="A49" s="41" t="s">
        <v>18</v>
      </c>
      <c r="B49" s="41">
        <f>SQRT(B48)</f>
        <v>553974.9758250087</v>
      </c>
      <c r="C49" s="41"/>
      <c r="D49" s="43" t="s">
        <v>17</v>
      </c>
      <c r="E49" s="43"/>
      <c r="F49" s="43"/>
      <c r="G49" s="43"/>
      <c r="H49" s="7"/>
      <c r="I49" s="7"/>
      <c r="J49" s="7"/>
      <c r="K49" s="3"/>
      <c r="L49" s="3"/>
      <c r="M49" s="3"/>
      <c r="N49" s="3"/>
      <c r="O49" s="3"/>
      <c r="P49" s="3"/>
      <c r="Q49" s="3"/>
      <c r="R49" s="3"/>
      <c r="S49" s="2"/>
      <c r="T49" s="2"/>
    </row>
    <row r="50" spans="1:20" hidden="1" x14ac:dyDescent="0.2">
      <c r="A50" s="53" t="s">
        <v>16</v>
      </c>
      <c r="B50" s="54" t="e">
        <f>ACOS(-B46/B49)</f>
        <v>#NUM!</v>
      </c>
      <c r="C50" s="41"/>
      <c r="D50" s="41" t="s">
        <v>15</v>
      </c>
      <c r="E50" s="41"/>
      <c r="F50" s="41"/>
      <c r="G50" s="41" t="s">
        <v>14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2"/>
      <c r="T50" s="2"/>
    </row>
    <row r="51" spans="1:20" ht="15.75" hidden="1" x14ac:dyDescent="0.3">
      <c r="A51" s="41" t="s">
        <v>13</v>
      </c>
      <c r="B51" s="41">
        <f>RADIANS(60)</f>
        <v>1.0471975511965976</v>
      </c>
      <c r="C51" s="41"/>
      <c r="D51" s="42" t="s">
        <v>12</v>
      </c>
      <c r="E51" s="41" t="e">
        <f>IF(G45&gt;0,"+","-")</f>
        <v>#NUM!</v>
      </c>
      <c r="F51" s="41"/>
      <c r="G51" s="42" t="s">
        <v>11</v>
      </c>
      <c r="H51" s="3" t="e">
        <f>FIXED(ABS(G45),$C$93,TRUE)</f>
        <v>#NUM!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2"/>
      <c r="T51" s="2"/>
    </row>
    <row r="52" spans="1:20" ht="15.75" hidden="1" x14ac:dyDescent="0.3">
      <c r="A52" s="55" t="s">
        <v>10</v>
      </c>
      <c r="B52" s="41" t="e">
        <f>B50/3</f>
        <v>#NUM!</v>
      </c>
      <c r="C52" s="41"/>
      <c r="D52" s="42" t="s">
        <v>9</v>
      </c>
      <c r="E52" s="41" t="e">
        <f>IF(G46&gt;0,"+","-")</f>
        <v>#NUM!</v>
      </c>
      <c r="F52" s="41"/>
      <c r="G52" s="42" t="s">
        <v>8</v>
      </c>
      <c r="H52" s="3" t="e">
        <f>FIXED(ABS(G46),$C$93,TRUE)</f>
        <v>#NUM!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2"/>
      <c r="T52" s="2"/>
    </row>
    <row r="53" spans="1:20" ht="15.75" hidden="1" x14ac:dyDescent="0.3">
      <c r="A53" s="53" t="s">
        <v>7</v>
      </c>
      <c r="B53" s="52" t="e">
        <f>(B50/3)-B51</f>
        <v>#NUM!</v>
      </c>
      <c r="C53" s="41"/>
      <c r="D53" s="42" t="s">
        <v>6</v>
      </c>
      <c r="E53" s="41" t="e">
        <f>IF(G47&gt;0,"+","-")</f>
        <v>#NUM!</v>
      </c>
      <c r="F53" s="41"/>
      <c r="G53" s="42" t="s">
        <v>5</v>
      </c>
      <c r="H53" s="3" t="e">
        <f>FIXED(ABS(G47),$C$93,TRUE)</f>
        <v>#NUM!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2"/>
      <c r="T53" s="2"/>
    </row>
    <row r="54" spans="1:20" ht="14.25" hidden="1" x14ac:dyDescent="0.2">
      <c r="A54" s="53" t="s">
        <v>4</v>
      </c>
      <c r="B54" s="52" t="e">
        <f>(B50/3)+B51</f>
        <v>#NUM!</v>
      </c>
      <c r="C54" s="41"/>
      <c r="D54" s="41"/>
      <c r="E54" s="41"/>
      <c r="F54" s="41"/>
      <c r="G54" s="41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2"/>
      <c r="T54" s="2"/>
    </row>
    <row r="55" spans="1:20" hidden="1" x14ac:dyDescent="0.2">
      <c r="A55" s="41"/>
      <c r="B55" s="41"/>
      <c r="C55" s="41"/>
      <c r="D55" s="39" t="s">
        <v>3</v>
      </c>
      <c r="E55" s="41"/>
      <c r="F55" s="41"/>
      <c r="G55" s="41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2"/>
      <c r="T55" s="2"/>
    </row>
    <row r="56" spans="1:20" ht="15.75" hidden="1" x14ac:dyDescent="0.3">
      <c r="A56" s="41"/>
      <c r="B56" s="41"/>
      <c r="C56" s="41"/>
      <c r="D56" s="42" t="s">
        <v>2</v>
      </c>
      <c r="E56" s="42" t="e">
        <f>E51&amp;H51</f>
        <v>#NUM!</v>
      </c>
      <c r="F56" s="41"/>
      <c r="G56" s="41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2"/>
      <c r="T56" s="2"/>
    </row>
    <row r="57" spans="1:20" ht="15.75" hidden="1" x14ac:dyDescent="0.3">
      <c r="A57" s="41"/>
      <c r="B57" s="41"/>
      <c r="C57" s="41"/>
      <c r="D57" s="42" t="s">
        <v>1</v>
      </c>
      <c r="E57" s="42" t="e">
        <f>E52&amp;H52</f>
        <v>#NUM!</v>
      </c>
      <c r="F57" s="41"/>
      <c r="G57" s="41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2"/>
      <c r="T57" s="2"/>
    </row>
    <row r="58" spans="1:20" ht="15.75" hidden="1" x14ac:dyDescent="0.3">
      <c r="A58" s="41"/>
      <c r="B58" s="41"/>
      <c r="C58" s="41"/>
      <c r="D58" s="42" t="s">
        <v>0</v>
      </c>
      <c r="E58" s="42" t="e">
        <f>E53&amp;H53</f>
        <v>#NUM!</v>
      </c>
      <c r="F58" s="41"/>
      <c r="G58" s="41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2"/>
      <c r="T58" s="2"/>
    </row>
    <row r="59" spans="1:20" hidden="1" x14ac:dyDescent="0.2"/>
    <row r="60" spans="1:20" hidden="1" x14ac:dyDescent="0.2">
      <c r="A60" s="36"/>
      <c r="B60" s="36"/>
      <c r="C60" s="36"/>
      <c r="D60" s="36"/>
      <c r="E60" s="36"/>
      <c r="F60" s="36"/>
      <c r="G60" s="36"/>
    </row>
    <row r="61" spans="1:20" hidden="1" x14ac:dyDescent="0.2">
      <c r="A61" s="36"/>
      <c r="B61" s="36"/>
      <c r="C61" s="36"/>
      <c r="D61" s="36"/>
      <c r="E61" s="36"/>
      <c r="F61" s="36"/>
      <c r="G61" s="36"/>
    </row>
    <row r="62" spans="1:20" hidden="1" x14ac:dyDescent="0.2">
      <c r="A62" s="36"/>
      <c r="B62" s="36"/>
      <c r="C62" s="36"/>
      <c r="D62" s="36"/>
      <c r="E62" s="36"/>
      <c r="F62" s="36"/>
      <c r="G62" s="36"/>
    </row>
    <row r="63" spans="1:20" hidden="1" x14ac:dyDescent="0.2">
      <c r="A63" s="36"/>
      <c r="B63" s="36"/>
      <c r="C63" s="36"/>
      <c r="D63" s="36"/>
      <c r="E63" s="36"/>
      <c r="F63" s="36"/>
      <c r="G63" s="36"/>
    </row>
    <row r="64" spans="1:20" hidden="1" x14ac:dyDescent="0.2">
      <c r="A64" s="36"/>
      <c r="B64" s="36"/>
      <c r="C64" s="36"/>
      <c r="D64" s="36"/>
      <c r="E64" s="36"/>
      <c r="F64" s="36"/>
      <c r="G64" s="36"/>
    </row>
    <row r="65" spans="1:7" hidden="1" x14ac:dyDescent="0.2">
      <c r="A65" s="36"/>
      <c r="B65" s="36"/>
      <c r="C65" s="36"/>
      <c r="D65" s="36"/>
      <c r="E65" s="36"/>
      <c r="F65" s="36"/>
      <c r="G65" s="36"/>
    </row>
    <row r="66" spans="1:7" hidden="1" x14ac:dyDescent="0.2">
      <c r="A66" s="36"/>
      <c r="B66" s="36"/>
      <c r="C66" s="36"/>
      <c r="D66" s="36"/>
      <c r="E66" s="36"/>
      <c r="F66" s="36"/>
      <c r="G66" s="36"/>
    </row>
    <row r="67" spans="1:7" hidden="1" x14ac:dyDescent="0.2">
      <c r="A67" s="36"/>
      <c r="B67" s="36"/>
      <c r="C67" s="36"/>
      <c r="D67" s="36"/>
      <c r="E67" s="36"/>
      <c r="F67" s="36"/>
      <c r="G67" s="36"/>
    </row>
    <row r="68" spans="1:7" hidden="1" x14ac:dyDescent="0.2">
      <c r="A68" s="36"/>
      <c r="B68" s="36"/>
      <c r="C68" s="36"/>
      <c r="D68" s="36"/>
      <c r="E68" s="36"/>
      <c r="F68" s="36"/>
      <c r="G68" s="36"/>
    </row>
    <row r="69" spans="1:7" hidden="1" x14ac:dyDescent="0.2">
      <c r="A69" s="36"/>
      <c r="B69" s="36"/>
      <c r="C69" s="36"/>
      <c r="D69" s="36"/>
      <c r="E69" s="36"/>
      <c r="F69" s="36"/>
      <c r="G69" s="36"/>
    </row>
    <row r="70" spans="1:7" hidden="1" x14ac:dyDescent="0.2">
      <c r="A70" s="36"/>
      <c r="B70" s="36"/>
      <c r="C70" s="36"/>
      <c r="D70" s="36"/>
      <c r="E70" s="36"/>
      <c r="F70" s="36"/>
      <c r="G70" s="36"/>
    </row>
    <row r="71" spans="1:7" hidden="1" x14ac:dyDescent="0.2">
      <c r="A71" s="36"/>
      <c r="B71" s="36"/>
      <c r="C71" s="36"/>
      <c r="D71" s="36"/>
      <c r="E71" s="36"/>
      <c r="F71" s="36"/>
      <c r="G71" s="36"/>
    </row>
    <row r="72" spans="1:7" hidden="1" x14ac:dyDescent="0.2">
      <c r="A72" s="36"/>
      <c r="B72" s="36"/>
      <c r="C72" s="36"/>
      <c r="D72" s="36"/>
      <c r="E72" s="36"/>
      <c r="F72" s="36"/>
      <c r="G72" s="36"/>
    </row>
    <row r="73" spans="1:7" hidden="1" x14ac:dyDescent="0.2">
      <c r="A73" s="36"/>
      <c r="B73" s="36"/>
      <c r="C73" s="36"/>
      <c r="D73" s="36"/>
      <c r="E73" s="36"/>
      <c r="F73" s="36"/>
      <c r="G73" s="36"/>
    </row>
    <row r="74" spans="1:7" hidden="1" x14ac:dyDescent="0.2">
      <c r="A74" s="36"/>
      <c r="B74" s="36"/>
      <c r="C74" s="36"/>
      <c r="D74" s="36"/>
      <c r="E74" s="36"/>
      <c r="F74" s="36"/>
      <c r="G74" s="36"/>
    </row>
    <row r="75" spans="1:7" hidden="1" x14ac:dyDescent="0.2">
      <c r="A75" s="36"/>
      <c r="B75" s="36"/>
      <c r="C75" s="36"/>
      <c r="D75" s="36"/>
      <c r="E75" s="36"/>
      <c r="F75" s="36"/>
      <c r="G75" s="36"/>
    </row>
    <row r="76" spans="1:7" hidden="1" x14ac:dyDescent="0.2">
      <c r="A76" s="36"/>
      <c r="B76" s="36"/>
      <c r="C76" s="36"/>
      <c r="D76" s="36"/>
      <c r="E76" s="36"/>
      <c r="F76" s="36"/>
      <c r="G76" s="36"/>
    </row>
    <row r="77" spans="1:7" hidden="1" x14ac:dyDescent="0.2">
      <c r="A77" s="36"/>
      <c r="B77" s="36"/>
      <c r="C77" s="36"/>
      <c r="D77" s="36"/>
      <c r="E77" s="36"/>
      <c r="F77" s="36"/>
      <c r="G77" s="36"/>
    </row>
    <row r="78" spans="1:7" hidden="1" x14ac:dyDescent="0.2">
      <c r="A78" s="36"/>
      <c r="B78" s="36"/>
      <c r="C78" s="36"/>
      <c r="D78" s="36"/>
      <c r="E78" s="36"/>
      <c r="F78" s="36"/>
      <c r="G78" s="36"/>
    </row>
    <row r="79" spans="1:7" hidden="1" x14ac:dyDescent="0.2">
      <c r="A79" s="36"/>
      <c r="B79" s="36"/>
      <c r="C79" s="36"/>
      <c r="D79" s="36"/>
      <c r="E79" s="36"/>
      <c r="F79" s="36"/>
      <c r="G79" s="36"/>
    </row>
    <row r="80" spans="1:7" hidden="1" x14ac:dyDescent="0.2">
      <c r="A80" s="36"/>
      <c r="B80" s="36"/>
      <c r="C80" s="36"/>
      <c r="D80" s="36"/>
      <c r="E80" s="36"/>
      <c r="F80" s="36"/>
      <c r="G80" s="36"/>
    </row>
    <row r="81" spans="1:8" hidden="1" x14ac:dyDescent="0.2">
      <c r="A81" s="36"/>
      <c r="B81" s="36"/>
      <c r="C81" s="36"/>
      <c r="D81" s="36"/>
      <c r="E81" s="36"/>
      <c r="F81" s="36"/>
      <c r="G81" s="36"/>
    </row>
    <row r="82" spans="1:8" hidden="1" x14ac:dyDescent="0.2">
      <c r="A82" s="36"/>
      <c r="B82" s="36"/>
      <c r="C82" s="36"/>
      <c r="D82" s="36"/>
      <c r="E82" s="36"/>
      <c r="F82" s="36"/>
      <c r="G82" s="36"/>
    </row>
    <row r="83" spans="1:8" hidden="1" x14ac:dyDescent="0.2">
      <c r="A83" s="36"/>
      <c r="B83" s="36"/>
      <c r="C83" s="36"/>
      <c r="D83" s="36"/>
      <c r="E83" s="36"/>
      <c r="F83" s="36"/>
      <c r="G83" s="36"/>
    </row>
    <row r="84" spans="1:8" hidden="1" x14ac:dyDescent="0.2">
      <c r="A84" s="36"/>
      <c r="B84" s="36"/>
      <c r="C84" s="36"/>
      <c r="D84" s="36"/>
      <c r="E84" s="36"/>
      <c r="F84" s="36"/>
      <c r="G84" s="36"/>
    </row>
    <row r="85" spans="1:8" x14ac:dyDescent="0.2">
      <c r="A85" s="36"/>
      <c r="B85" s="36"/>
      <c r="C85" s="36"/>
      <c r="D85" s="36"/>
      <c r="E85" s="36"/>
      <c r="F85" s="36"/>
      <c r="G85" s="36"/>
    </row>
    <row r="86" spans="1:8" ht="21" x14ac:dyDescent="0.25">
      <c r="A86" s="35" t="s">
        <v>86</v>
      </c>
      <c r="B86" s="35"/>
      <c r="C86" s="35"/>
      <c r="D86" s="35"/>
      <c r="E86" s="35"/>
      <c r="F86" s="35"/>
      <c r="G86" s="35"/>
    </row>
    <row r="87" spans="1:8" x14ac:dyDescent="0.2">
      <c r="A87" s="38" t="s">
        <v>84</v>
      </c>
      <c r="B87" s="38"/>
      <c r="C87" s="38"/>
      <c r="D87" s="38"/>
      <c r="E87" s="66"/>
      <c r="H87" s="37"/>
    </row>
    <row r="88" spans="1:8" ht="13.5" thickBot="1" x14ac:dyDescent="0.25">
      <c r="A88" s="2"/>
      <c r="G88" s="16"/>
    </row>
    <row r="89" spans="1:8" x14ac:dyDescent="0.2">
      <c r="A89" s="2"/>
      <c r="B89" s="33" t="s">
        <v>77</v>
      </c>
      <c r="C89" s="63">
        <f>A12</f>
        <v>1</v>
      </c>
      <c r="D89" s="27"/>
      <c r="E89" s="27"/>
      <c r="F89" s="2"/>
      <c r="G89" s="2"/>
    </row>
    <row r="90" spans="1:8" x14ac:dyDescent="0.2">
      <c r="A90" s="2"/>
      <c r="B90" s="32" t="s">
        <v>76</v>
      </c>
      <c r="C90" s="64">
        <f>B12</f>
        <v>-267.72231265456639</v>
      </c>
      <c r="D90" s="27"/>
      <c r="E90" s="27"/>
      <c r="F90" s="2"/>
      <c r="G90" s="2"/>
    </row>
    <row r="91" spans="1:8" x14ac:dyDescent="0.2">
      <c r="A91" s="2"/>
      <c r="B91" s="32" t="s">
        <v>75</v>
      </c>
      <c r="C91" s="64">
        <f>C12</f>
        <v>3656.2107900219044</v>
      </c>
      <c r="D91" s="27"/>
      <c r="E91" s="27"/>
      <c r="F91" s="2"/>
      <c r="G91" s="2"/>
    </row>
    <row r="92" spans="1:8" ht="13.5" thickBot="1" x14ac:dyDescent="0.25">
      <c r="A92" s="2"/>
      <c r="B92" s="31" t="s">
        <v>56</v>
      </c>
      <c r="C92" s="65">
        <f>D12</f>
        <v>-14008.419050372013</v>
      </c>
      <c r="D92" s="27"/>
      <c r="E92" s="27"/>
      <c r="F92" s="2"/>
      <c r="G92" s="2"/>
    </row>
    <row r="93" spans="1:8" ht="13.5" thickBot="1" x14ac:dyDescent="0.25">
      <c r="B93" s="30" t="s">
        <v>82</v>
      </c>
      <c r="C93" s="29">
        <v>2</v>
      </c>
      <c r="D93" s="28" t="s">
        <v>81</v>
      </c>
      <c r="E93" s="27"/>
    </row>
    <row r="94" spans="1:8" ht="13.5" thickBot="1" x14ac:dyDescent="0.25">
      <c r="D94" s="2"/>
      <c r="E94" s="2"/>
      <c r="F94" s="2"/>
      <c r="G94" s="2"/>
    </row>
    <row r="95" spans="1:8" ht="13.5" thickBot="1" x14ac:dyDescent="0.25">
      <c r="A95" s="20"/>
      <c r="C95" s="26" t="s">
        <v>80</v>
      </c>
      <c r="D95" s="25" t="s">
        <v>79</v>
      </c>
      <c r="E95" s="2"/>
      <c r="F95" s="2"/>
      <c r="G95" s="2"/>
    </row>
    <row r="96" spans="1:8" ht="16.5" thickTop="1" thickBot="1" x14ac:dyDescent="0.3">
      <c r="A96" s="20"/>
      <c r="B96" s="67" t="s">
        <v>97</v>
      </c>
      <c r="C96" s="24">
        <f t="shared" ref="C96:D98" si="0">IF($B$34&lt;0,G45,I29)</f>
        <v>253.51839350781643</v>
      </c>
      <c r="D96" s="23">
        <f t="shared" si="0"/>
        <v>0</v>
      </c>
      <c r="E96" s="2"/>
      <c r="F96" s="2"/>
      <c r="G96" s="2"/>
    </row>
    <row r="97" spans="1:7" ht="16.5" thickTop="1" thickBot="1" x14ac:dyDescent="0.3">
      <c r="A97" s="20"/>
      <c r="B97" s="67" t="s">
        <v>100</v>
      </c>
      <c r="C97" s="22">
        <f t="shared" si="0"/>
        <v>7.1019595733749838</v>
      </c>
      <c r="D97" s="21">
        <f t="shared" si="0"/>
        <v>2.1950390978522107</v>
      </c>
      <c r="E97" s="2"/>
      <c r="F97" s="2"/>
      <c r="G97" s="2"/>
    </row>
    <row r="98" spans="1:7" ht="16.5" thickTop="1" thickBot="1" x14ac:dyDescent="0.3">
      <c r="A98" s="20"/>
      <c r="B98" s="67" t="s">
        <v>99</v>
      </c>
      <c r="C98" s="19">
        <f t="shared" si="0"/>
        <v>7.1019595733749838</v>
      </c>
      <c r="D98" s="18">
        <f t="shared" si="0"/>
        <v>-2.1950390978522107</v>
      </c>
      <c r="E98" s="2"/>
      <c r="F98" s="2"/>
      <c r="G98" s="2"/>
    </row>
    <row r="99" spans="1:7" ht="13.5" thickTop="1" x14ac:dyDescent="0.2">
      <c r="A99" s="16"/>
      <c r="B99" s="2"/>
      <c r="C99" s="2"/>
      <c r="D99" s="2"/>
      <c r="E99" s="2"/>
      <c r="F99" s="2"/>
      <c r="G99" s="2"/>
    </row>
    <row r="100" spans="1:7" ht="13.5" thickBot="1" x14ac:dyDescent="0.25">
      <c r="A100" s="2"/>
      <c r="B100" s="17" t="s">
        <v>83</v>
      </c>
      <c r="C100" s="2"/>
      <c r="D100" s="2"/>
      <c r="E100" s="2"/>
      <c r="F100" s="2"/>
      <c r="G100" s="2"/>
    </row>
    <row r="101" spans="1:7" ht="16.5" thickTop="1" thickBot="1" x14ac:dyDescent="0.3">
      <c r="B101" s="67" t="s">
        <v>96</v>
      </c>
      <c r="C101" s="69" t="str">
        <f>IF(B34&lt;0,E56,G40)</f>
        <v>+253.52</v>
      </c>
      <c r="D101" s="70"/>
      <c r="E101" s="70"/>
      <c r="F101" s="71"/>
      <c r="G101" s="2"/>
    </row>
    <row r="102" spans="1:7" ht="16.5" thickTop="1" thickBot="1" x14ac:dyDescent="0.3">
      <c r="A102" s="2"/>
      <c r="B102" s="67" t="s">
        <v>98</v>
      </c>
      <c r="C102" s="72" t="str">
        <f>IF(B34&lt;0,E57,G41)</f>
        <v>+7.10+2.20j</v>
      </c>
      <c r="D102" s="72"/>
      <c r="E102" s="72"/>
      <c r="F102" s="73"/>
      <c r="G102" s="2"/>
    </row>
    <row r="103" spans="1:7" ht="16.5" thickTop="1" thickBot="1" x14ac:dyDescent="0.3">
      <c r="A103" s="2"/>
      <c r="B103" s="67" t="s">
        <v>99</v>
      </c>
      <c r="C103" s="74" t="str">
        <f>IF(B34&lt;0,E58,G42)</f>
        <v>+7.10-2.20j</v>
      </c>
      <c r="D103" s="74"/>
      <c r="E103" s="74"/>
      <c r="F103" s="75"/>
      <c r="G103" s="2"/>
    </row>
    <row r="104" spans="1:7" ht="13.5" thickTop="1" x14ac:dyDescent="0.2">
      <c r="A104" s="2"/>
      <c r="B104" s="2"/>
      <c r="C104" s="2"/>
      <c r="D104" s="2"/>
      <c r="E104" s="2"/>
      <c r="F104" s="2"/>
      <c r="G104" s="2"/>
    </row>
    <row r="106" spans="1:7" x14ac:dyDescent="0.2">
      <c r="B106" s="102" t="s">
        <v>127</v>
      </c>
      <c r="C106" s="102"/>
      <c r="D106" s="102"/>
      <c r="E106" s="102"/>
      <c r="F106" s="102"/>
    </row>
    <row r="108" spans="1:7" x14ac:dyDescent="0.2">
      <c r="B108" s="104" t="s">
        <v>128</v>
      </c>
      <c r="C108" s="104"/>
      <c r="D108" s="104"/>
      <c r="E108" s="104"/>
      <c r="F108" s="104"/>
    </row>
  </sheetData>
  <sheetProtection selectLockedCells="1"/>
  <mergeCells count="5">
    <mergeCell ref="C101:F101"/>
    <mergeCell ref="C102:F102"/>
    <mergeCell ref="C103:F103"/>
    <mergeCell ref="B106:F106"/>
    <mergeCell ref="B108:F108"/>
  </mergeCells>
  <pageMargins left="0.75" right="0.75" top="1" bottom="1" header="0.5" footer="0.5"/>
  <pageSetup paperSize="9" orientation="portrait" horizontalDpi="150" verticalDpi="15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D7768-E575-4E92-81CC-DE7C5F333670}">
  <dimension ref="C1:E2"/>
  <sheetViews>
    <sheetView workbookViewId="0"/>
  </sheetViews>
  <sheetFormatPr baseColWidth="10" defaultRowHeight="15" x14ac:dyDescent="0.25"/>
  <sheetData>
    <row r="1" spans="3:5" x14ac:dyDescent="0.25">
      <c r="C1" t="s">
        <v>95</v>
      </c>
      <c r="D1" t="s">
        <v>103</v>
      </c>
      <c r="E1" t="s">
        <v>85</v>
      </c>
    </row>
    <row r="2" spans="3:5" x14ac:dyDescent="0.25">
      <c r="C2" t="s">
        <v>104</v>
      </c>
    </row>
  </sheetData>
  <pageMargins left="0.7" right="0.7" top="0.75" bottom="0.75" header="0.3" footer="0.3"/>
  <customProperties>
    <customPr name="SSC_SHEET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Mezclado</vt:lpstr>
      <vt:lpstr>Vol real dependiente de Vc</vt:lpstr>
      <vt:lpstr>Vol real Independiente de Vc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</dc:creator>
  <cp:lastModifiedBy>drjva</cp:lastModifiedBy>
  <dcterms:created xsi:type="dcterms:W3CDTF">2018-10-08T19:52:04Z</dcterms:created>
  <dcterms:modified xsi:type="dcterms:W3CDTF">2019-10-08T19:52:27Z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b0ade2a8-2a47-4c1b-a04f-eabf00f58926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</Properties>
</file>