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log 2020-2\xls\"/>
    </mc:Choice>
  </mc:AlternateContent>
  <xr:revisionPtr revIDLastSave="0" documentId="13_ncr:1_{5C76DD07-1A46-4631-AC04-52FFE04D217C}" xr6:coauthVersionLast="45" xr6:coauthVersionMax="45" xr10:uidLastSave="{00000000-0000-0000-0000-000000000000}"/>
  <bookViews>
    <workbookView xWindow="-120" yWindow="-120" windowWidth="38640" windowHeight="15990" xr2:uid="{00000000-000D-0000-FFFF-FFFF00000000}"/>
  </bookViews>
  <sheets>
    <sheet name="Coligativ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C8" i="2"/>
  <c r="A18" i="2" l="1"/>
  <c r="C10" i="2"/>
  <c r="C18" i="2" s="1"/>
  <c r="A8" i="2" l="1"/>
  <c r="H8" i="2"/>
  <c r="B10" i="2" l="1"/>
  <c r="F13" i="2" l="1"/>
  <c r="B18" i="2"/>
  <c r="H10" i="2"/>
  <c r="C13" i="2" l="1"/>
  <c r="D13" i="2" s="1"/>
  <c r="D15" i="2" s="1"/>
  <c r="A13" i="2" l="1"/>
  <c r="B13" i="2"/>
  <c r="B15" i="2" s="1"/>
</calcChain>
</file>

<file path=xl/sharedStrings.xml><?xml version="1.0" encoding="utf-8"?>
<sst xmlns="http://schemas.openxmlformats.org/spreadsheetml/2006/main" count="49" uniqueCount="49">
  <si>
    <t>α</t>
  </si>
  <si>
    <t>R (atmL/molK)</t>
  </si>
  <si>
    <t>π (atm)</t>
  </si>
  <si>
    <t>A</t>
  </si>
  <si>
    <t>B</t>
  </si>
  <si>
    <t>C</t>
  </si>
  <si>
    <t>Factor de vant Hoff (i)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</si>
  <si>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M disolvente</t>
    </r>
    <r>
      <rPr>
        <b/>
        <sz val="11"/>
        <color theme="1"/>
        <rFont val="Calibri"/>
        <family val="2"/>
        <scheme val="minor"/>
      </rPr>
      <t xml:space="preserve"> (g/mol)</t>
    </r>
  </si>
  <si>
    <t>Descenso de la presión de vapor del disolvente</t>
  </si>
  <si>
    <r>
      <rPr>
        <b/>
        <sz val="11"/>
        <color rgb="FFFF0000"/>
        <rFont val="Calibri"/>
        <family val="2"/>
        <scheme val="minor"/>
      </rPr>
      <t>Instrucción:</t>
    </r>
    <r>
      <rPr>
        <b/>
        <sz val="11"/>
        <rFont val="Calibri"/>
        <family val="2"/>
        <scheme val="minor"/>
      </rPr>
      <t xml:space="preserve"> llenar las celdas de </t>
    </r>
    <r>
      <rPr>
        <b/>
        <sz val="11"/>
        <color rgb="FFFFFF00"/>
        <rFont val="Calibri"/>
        <family val="2"/>
        <scheme val="minor"/>
      </rPr>
      <t>color amarillo</t>
    </r>
    <r>
      <rPr>
        <b/>
        <sz val="11"/>
        <rFont val="Calibri"/>
        <family val="2"/>
        <scheme val="minor"/>
      </rPr>
      <t xml:space="preserve">, los resultados aparecen en las celdas de </t>
    </r>
    <r>
      <rPr>
        <b/>
        <sz val="11"/>
        <color rgb="FF92D050"/>
        <rFont val="Calibri"/>
        <family val="2"/>
        <scheme val="minor"/>
      </rPr>
      <t>color verde</t>
    </r>
  </si>
  <si>
    <r>
      <t>Iones totales (</t>
    </r>
    <r>
      <rPr>
        <b/>
        <sz val="11"/>
        <color theme="0"/>
        <rFont val="Symbol"/>
        <family val="1"/>
        <charset val="2"/>
      </rPr>
      <t>u</t>
    </r>
    <r>
      <rPr>
        <b/>
        <sz val="11"/>
        <color theme="0"/>
        <rFont val="Calibri"/>
        <family val="2"/>
        <scheme val="minor"/>
      </rPr>
      <t>)</t>
    </r>
  </si>
  <si>
    <t>Modelo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</si>
  <si>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H </t>
    </r>
    <r>
      <rPr>
        <b/>
        <vertAlign val="subscript"/>
        <sz val="11"/>
        <color theme="1"/>
        <rFont val="Calibri"/>
        <family val="2"/>
        <scheme val="minor"/>
      </rPr>
      <t>fusion</t>
    </r>
    <r>
      <rPr>
        <b/>
        <sz val="11"/>
        <color theme="1"/>
        <rFont val="Calibri"/>
        <family val="2"/>
        <scheme val="minor"/>
      </rPr>
      <t xml:space="preserve"> (J/mol)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</si>
  <si>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 xml:space="preserve"> vaporizacion</t>
    </r>
    <r>
      <rPr>
        <b/>
        <sz val="11"/>
        <color theme="1"/>
        <rFont val="Calibri"/>
        <family val="2"/>
        <scheme val="minor"/>
      </rPr>
      <t xml:space="preserve"> (J/mol)</t>
    </r>
  </si>
  <si>
    <t>R (J/molK)</t>
  </si>
  <si>
    <t xml:space="preserve">                   Presión osmótica (π)</t>
  </si>
  <si>
    <t xml:space="preserve">  Constantes de Antoine para el disolvente</t>
  </si>
  <si>
    <t>tipo de electrolito</t>
  </si>
  <si>
    <t>fuerte</t>
  </si>
  <si>
    <t>iónico</t>
  </si>
  <si>
    <t>tipo de enlace</t>
  </si>
  <si>
    <r>
      <t>Teb°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(K)</t>
    </r>
  </si>
  <si>
    <r>
      <t>Tc°</t>
    </r>
    <r>
      <rPr>
        <b/>
        <vertAlign val="sub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(K)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</si>
  <si>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(Kkg/mol)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</si>
  <si>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eb</t>
    </r>
    <r>
      <rPr>
        <b/>
        <sz val="11"/>
        <color theme="1"/>
        <rFont val="Calibri"/>
        <family val="2"/>
        <scheme val="minor"/>
      </rPr>
      <t xml:space="preserve"> (Kkg/mol)</t>
    </r>
  </si>
  <si>
    <t>Propiedades coligativas empleando soluto no volátil en diferentes disolventes</t>
  </si>
  <si>
    <r>
      <t>T</t>
    </r>
    <r>
      <rPr>
        <b/>
        <vertAlign val="subscript"/>
        <sz val="11"/>
        <color theme="0"/>
        <rFont val="Calibri"/>
        <family val="2"/>
        <scheme val="minor"/>
      </rPr>
      <t xml:space="preserve"> dis</t>
    </r>
    <r>
      <rPr>
        <b/>
        <sz val="11"/>
        <color theme="0"/>
        <rFont val="Calibri"/>
        <family val="2"/>
        <scheme val="minor"/>
      </rPr>
      <t xml:space="preserve"> (°C)</t>
    </r>
  </si>
  <si>
    <t xml:space="preserve">             </t>
  </si>
  <si>
    <t>M (mol/L)</t>
  </si>
  <si>
    <r>
      <t>ρ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(g/mL)</t>
    </r>
  </si>
  <si>
    <r>
      <t>ρ</t>
    </r>
    <r>
      <rPr>
        <b/>
        <vertAlign val="subscript"/>
        <sz val="11"/>
        <color theme="0"/>
        <rFont val="Calibri"/>
        <family val="2"/>
        <scheme val="minor"/>
      </rPr>
      <t>dis</t>
    </r>
    <r>
      <rPr>
        <b/>
        <sz val="11"/>
        <color theme="0"/>
        <rFont val="Calibri"/>
        <family val="2"/>
        <scheme val="minor"/>
      </rPr>
      <t xml:space="preserve"> (g/mL)</t>
    </r>
  </si>
  <si>
    <t>m (mol/Kg)</t>
  </si>
  <si>
    <r>
      <rPr>
        <b/>
        <i/>
        <sz val="11"/>
        <color theme="0"/>
        <rFont val="Calibri"/>
        <family val="2"/>
        <scheme val="minor"/>
      </rPr>
      <t>m</t>
    </r>
    <r>
      <rPr>
        <b/>
        <vertAlign val="sub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 xml:space="preserve"> (kg)</t>
    </r>
  </si>
  <si>
    <r>
      <rPr>
        <b/>
        <i/>
        <sz val="11"/>
        <color theme="0"/>
        <rFont val="Calibri"/>
        <family val="2"/>
        <scheme val="minor"/>
      </rPr>
      <t>m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(g)</t>
    </r>
  </si>
  <si>
    <r>
      <t>Aumento de T</t>
    </r>
    <r>
      <rPr>
        <b/>
        <vertAlign val="subscript"/>
        <sz val="11"/>
        <color theme="0"/>
        <rFont val="Calibri"/>
        <family val="2"/>
        <scheme val="minor"/>
      </rPr>
      <t>eb</t>
    </r>
    <r>
      <rPr>
        <b/>
        <sz val="11"/>
        <color theme="0"/>
        <rFont val="Calibri"/>
        <family val="2"/>
        <scheme val="minor"/>
      </rPr>
      <t xml:space="preserve"> y descenso de T</t>
    </r>
    <r>
      <rPr>
        <b/>
        <vertAlign val="subscript"/>
        <sz val="11"/>
        <color theme="0"/>
        <rFont val="Calibri"/>
        <family val="2"/>
        <scheme val="minor"/>
      </rPr>
      <t>c</t>
    </r>
  </si>
  <si>
    <r>
      <t>p</t>
    </r>
    <r>
      <rPr>
        <b/>
        <vertAlign val="subscript"/>
        <sz val="11"/>
        <color theme="0"/>
        <rFont val="Calibri"/>
        <family val="2"/>
        <scheme val="minor"/>
      </rPr>
      <t>vap</t>
    </r>
    <r>
      <rPr>
        <b/>
        <sz val="11"/>
        <color theme="0"/>
        <rFont val="Calibri"/>
        <family val="2"/>
        <scheme val="minor"/>
      </rPr>
      <t xml:space="preserve"> dis (mmHg)</t>
    </r>
  </si>
  <si>
    <r>
      <t>x</t>
    </r>
    <r>
      <rPr>
        <b/>
        <vertAlign val="subscript"/>
        <sz val="11"/>
        <color theme="0"/>
        <rFont val="Calibri"/>
        <family val="2"/>
        <scheme val="minor"/>
      </rPr>
      <t>2</t>
    </r>
  </si>
  <si>
    <r>
      <rPr>
        <b/>
        <i/>
        <sz val="11"/>
        <color theme="0"/>
        <rFont val="Calibri"/>
        <family val="2"/>
        <scheme val="minor"/>
      </rPr>
      <t>M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(g/mol)</t>
    </r>
  </si>
  <si>
    <r>
      <t>ρ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(g/mL)</t>
    </r>
  </si>
  <si>
    <t>Disolvente o Dispersante: Agua</t>
  </si>
  <si>
    <t xml:space="preserve">                                            Dr. Juan Carlos Vázquez Lira 2020   V2                                                                       Con apoyo del programa DGAPA-UNAM-PAPIME PE-200419</t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</si>
  <si>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  <scheme val="minor"/>
      </rPr>
      <t>T</t>
    </r>
    <r>
      <rPr>
        <b/>
        <vertAlign val="subscript"/>
        <sz val="11"/>
        <color theme="0"/>
        <rFont val="Calibri"/>
        <family val="2"/>
        <scheme val="minor"/>
      </rPr>
      <t>eb</t>
    </r>
    <r>
      <rPr>
        <b/>
        <sz val="11"/>
        <color theme="0"/>
        <rFont val="Calibri"/>
        <family val="2"/>
        <scheme val="minor"/>
      </rPr>
      <t xml:space="preserve"> sln (K)</t>
    </r>
  </si>
  <si>
    <r>
      <t>T</t>
    </r>
    <r>
      <rPr>
        <b/>
        <vertAlign val="subscript"/>
        <sz val="11"/>
        <color theme="0"/>
        <rFont val="Calibri"/>
        <family val="2"/>
        <scheme val="minor"/>
      </rPr>
      <t>c</t>
    </r>
    <r>
      <rPr>
        <b/>
        <sz val="11"/>
        <color theme="0"/>
        <rFont val="Calibri"/>
        <family val="2"/>
        <scheme val="minor"/>
      </rPr>
      <t xml:space="preserve"> dis (K)</t>
    </r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</si>
  <si>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  <scheme val="minor"/>
      </rPr>
      <t>T</t>
    </r>
    <r>
      <rPr>
        <b/>
        <vertAlign val="subscript"/>
        <sz val="11"/>
        <color theme="0"/>
        <rFont val="Calibri"/>
        <family val="2"/>
        <scheme val="minor"/>
      </rPr>
      <t>c</t>
    </r>
    <r>
      <rPr>
        <b/>
        <sz val="11"/>
        <color theme="0"/>
        <rFont val="Calibri"/>
        <family val="2"/>
        <scheme val="minor"/>
      </rPr>
      <t xml:space="preserve"> dis (K)</t>
    </r>
  </si>
  <si>
    <r>
      <t>T</t>
    </r>
    <r>
      <rPr>
        <b/>
        <vertAlign val="subscript"/>
        <sz val="11"/>
        <color theme="0"/>
        <rFont val="Calibri"/>
        <family val="2"/>
        <scheme val="minor"/>
      </rPr>
      <t>eb</t>
    </r>
    <r>
      <rPr>
        <b/>
        <sz val="11"/>
        <color theme="0"/>
        <rFont val="Calibri"/>
        <family val="2"/>
        <scheme val="minor"/>
      </rPr>
      <t xml:space="preserve"> dis (K)</t>
    </r>
  </si>
  <si>
    <t>Soluto: NaCl</t>
  </si>
  <si>
    <r>
      <t>p</t>
    </r>
    <r>
      <rPr>
        <b/>
        <vertAlign val="subscript"/>
        <sz val="11"/>
        <color theme="0"/>
        <rFont val="Calibri"/>
        <family val="2"/>
        <scheme val="minor"/>
      </rPr>
      <t>vap</t>
    </r>
    <r>
      <rPr>
        <b/>
        <sz val="11"/>
        <color theme="0"/>
        <rFont val="Calibri"/>
        <family val="2"/>
        <scheme val="minor"/>
      </rPr>
      <t>°</t>
    </r>
    <r>
      <rPr>
        <b/>
        <vertAlign val="sub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 xml:space="preserve"> (mmHg)</t>
    </r>
  </si>
  <si>
    <r>
      <t>T</t>
    </r>
    <r>
      <rPr>
        <b/>
        <vertAlign val="subscript"/>
        <sz val="11"/>
        <color theme="0"/>
        <rFont val="Calibri"/>
        <family val="2"/>
        <scheme val="minor"/>
      </rPr>
      <t>eb</t>
    </r>
    <r>
      <rPr>
        <b/>
        <sz val="11"/>
        <color theme="0"/>
        <rFont val="Calibri"/>
        <family val="2"/>
        <scheme val="minor"/>
      </rPr>
      <t xml:space="preserve"> dis (°C)</t>
    </r>
  </si>
  <si>
    <r>
      <t>T</t>
    </r>
    <r>
      <rPr>
        <b/>
        <vertAlign val="subscript"/>
        <sz val="11"/>
        <color theme="0"/>
        <rFont val="Calibri"/>
        <family val="2"/>
        <scheme val="minor"/>
      </rPr>
      <t>c</t>
    </r>
    <r>
      <rPr>
        <b/>
        <sz val="11"/>
        <color theme="0"/>
        <rFont val="Calibri"/>
        <family val="2"/>
        <scheme val="minor"/>
      </rPr>
      <t xml:space="preserve"> dis (°C)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</si>
</sst>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E+00"/>
    <numFmt numFmtId="165" formatCode="0.0000"/>
    <numFmt numFmtId="166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Symbol"/>
      <family val="1"/>
      <charset val="2"/>
    </font>
    <font>
      <b/>
      <sz val="11"/>
      <color rgb="FFFFFF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1"/>
      <charset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2" fillId="6" borderId="0" xfId="0" applyFont="1" applyFill="1" applyBorder="1"/>
    <xf numFmtId="0" fontId="0" fillId="6" borderId="0" xfId="0" applyFill="1" applyBorder="1"/>
    <xf numFmtId="0" fontId="0" fillId="6" borderId="0" xfId="0" applyFont="1" applyFill="1" applyBorder="1"/>
    <xf numFmtId="0" fontId="0" fillId="6" borderId="0" xfId="0" applyFill="1"/>
    <xf numFmtId="0" fontId="0" fillId="6" borderId="0" xfId="0" applyFill="1" applyAlignment="1">
      <alignment vertical="top" wrapText="1"/>
    </xf>
    <xf numFmtId="0" fontId="2" fillId="6" borderId="0" xfId="0" applyFont="1" applyFill="1"/>
    <xf numFmtId="0" fontId="0" fillId="6" borderId="0" xfId="0" applyFill="1" applyBorder="1" applyAlignment="1">
      <alignment vertical="top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" fillId="11" borderId="0" xfId="0" applyFont="1" applyFill="1" applyAlignment="1">
      <alignment horizontal="left"/>
    </xf>
    <xf numFmtId="165" fontId="1" fillId="8" borderId="0" xfId="0" applyNumberFormat="1" applyFont="1" applyFill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6" borderId="0" xfId="0" applyFont="1" applyFill="1"/>
    <xf numFmtId="0" fontId="4" fillId="2" borderId="0" xfId="0" applyFont="1" applyFill="1" applyAlignment="1">
      <alignment horizontal="center" wrapText="1"/>
    </xf>
    <xf numFmtId="0" fontId="2" fillId="6" borderId="0" xfId="0" applyFont="1" applyFill="1" applyBorder="1" applyAlignment="1">
      <alignment horizontal="center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165" fontId="1" fillId="8" borderId="0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Alignment="1">
      <alignment horizontal="center"/>
    </xf>
    <xf numFmtId="0" fontId="0" fillId="6" borderId="0" xfId="0" applyFill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center"/>
    </xf>
    <xf numFmtId="2" fontId="1" fillId="5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 vertical="top" wrapText="1"/>
    </xf>
    <xf numFmtId="0" fontId="14" fillId="6" borderId="0" xfId="0" applyFont="1" applyFill="1" applyBorder="1"/>
    <xf numFmtId="0" fontId="4" fillId="9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/>
    </xf>
    <xf numFmtId="0" fontId="4" fillId="6" borderId="0" xfId="0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>
      <alignment vertical="top" wrapText="1"/>
    </xf>
    <xf numFmtId="0" fontId="7" fillId="6" borderId="0" xfId="0" applyFont="1" applyFill="1" applyBorder="1" applyAlignment="1">
      <alignment vertical="top"/>
    </xf>
    <xf numFmtId="0" fontId="1" fillId="5" borderId="0" xfId="0" applyFont="1" applyFill="1" applyBorder="1" applyAlignment="1" applyProtection="1">
      <alignment horizontal="center" vertical="top" wrapText="1"/>
      <protection locked="0"/>
    </xf>
    <xf numFmtId="165" fontId="1" fillId="5" borderId="0" xfId="0" applyNumberFormat="1" applyFont="1" applyFill="1" applyAlignment="1" applyProtection="1">
      <alignment horizontal="center"/>
      <protection locked="0"/>
    </xf>
    <xf numFmtId="164" fontId="1" fillId="5" borderId="0" xfId="0" applyNumberFormat="1" applyFont="1" applyFill="1" applyAlignment="1" applyProtection="1">
      <alignment horizontal="center"/>
      <protection locked="0"/>
    </xf>
    <xf numFmtId="0" fontId="18" fillId="10" borderId="0" xfId="0" applyFont="1" applyFill="1" applyAlignment="1">
      <alignment horizontal="center"/>
    </xf>
    <xf numFmtId="0" fontId="0" fillId="0" borderId="1" xfId="0" applyBorder="1"/>
    <xf numFmtId="165" fontId="1" fillId="8" borderId="1" xfId="0" applyNumberFormat="1" applyFont="1" applyFill="1" applyBorder="1" applyAlignment="1" applyProtection="1">
      <alignment horizontal="center"/>
      <protection hidden="1"/>
    </xf>
    <xf numFmtId="0" fontId="3" fillId="6" borderId="0" xfId="0" applyFont="1" applyFill="1" applyAlignment="1">
      <alignment horizontal="left" vertical="top" wrapText="1"/>
    </xf>
    <xf numFmtId="0" fontId="9" fillId="7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5" borderId="0" xfId="0" applyFont="1" applyFill="1" applyAlignment="1" applyProtection="1">
      <alignment horizontal="center"/>
      <protection locked="0"/>
    </xf>
    <xf numFmtId="0" fontId="4" fillId="9" borderId="0" xfId="0" applyFont="1" applyFill="1" applyAlignment="1">
      <alignment horizontal="center"/>
    </xf>
    <xf numFmtId="0" fontId="1" fillId="5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4</xdr:row>
      <xdr:rowOff>76200</xdr:rowOff>
    </xdr:from>
    <xdr:to>
      <xdr:col>4</xdr:col>
      <xdr:colOff>1038224</xdr:colOff>
      <xdr:row>8</xdr:row>
      <xdr:rowOff>55317</xdr:rowOff>
    </xdr:to>
    <xdr:pic>
      <xdr:nvPicPr>
        <xdr:cNvPr id="5" name="Imagen 4" descr="Resultado de imagen para fes zaragoza">
          <a:extLst>
            <a:ext uri="{FF2B5EF4-FFF2-40B4-BE49-F238E27FC236}">
              <a16:creationId xmlns:a16="http://schemas.microsoft.com/office/drawing/2014/main" id="{8F3454E3-DAB3-4204-BC13-06C9BFFE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914400"/>
          <a:ext cx="981074" cy="855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628651</xdr:colOff>
      <xdr:row>17</xdr:row>
      <xdr:rowOff>47626</xdr:rowOff>
    </xdr:from>
    <xdr:to>
      <xdr:col>7</xdr:col>
      <xdr:colOff>342901</xdr:colOff>
      <xdr:row>19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A181E7-59B2-4DAC-AFDE-A5582F7E9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1" y="3590926"/>
          <a:ext cx="2686050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4"/>
  <sheetViews>
    <sheetView tabSelected="1" zoomScaleNormal="100" workbookViewId="0">
      <selection activeCell="F9" sqref="F9"/>
    </sheetView>
  </sheetViews>
  <sheetFormatPr baseColWidth="10" defaultRowHeight="15"/>
  <cols>
    <col min="1" max="1" width="20.42578125" customWidth="1"/>
    <col min="2" max="2" width="19.140625" customWidth="1"/>
    <col min="3" max="3" width="28.28515625" customWidth="1"/>
    <col min="4" max="4" width="15.5703125" customWidth="1"/>
    <col min="5" max="5" width="17.42578125" customWidth="1"/>
    <col min="6" max="6" width="22.7109375" customWidth="1"/>
    <col min="7" max="7" width="21.85546875" customWidth="1"/>
    <col min="8" max="8" width="15.5703125" customWidth="1"/>
    <col min="9" max="9" width="20.42578125" customWidth="1"/>
  </cols>
  <sheetData>
    <row r="1" spans="1:32" ht="21" customHeight="1">
      <c r="A1" s="50" t="s">
        <v>25</v>
      </c>
      <c r="B1" s="50"/>
      <c r="C1" s="50"/>
      <c r="D1" s="50"/>
      <c r="E1" s="50"/>
      <c r="F1" s="50"/>
      <c r="G1" s="50"/>
      <c r="H1" s="50"/>
      <c r="I1" s="4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5" customHeight="1">
      <c r="A2" s="49" t="s">
        <v>9</v>
      </c>
      <c r="B2" s="49"/>
      <c r="C2" s="49"/>
      <c r="D2" s="49"/>
      <c r="E2" s="49"/>
      <c r="F2" s="49"/>
      <c r="G2" s="49"/>
      <c r="H2" s="49"/>
      <c r="I2" s="4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>
      <c r="A3" s="8"/>
      <c r="B3" s="8"/>
      <c r="C3" s="8"/>
      <c r="D3" s="8"/>
      <c r="E3" s="8"/>
      <c r="F3" s="8"/>
      <c r="G3" s="8"/>
      <c r="H3" s="8"/>
      <c r="I3" s="8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>
      <c r="A4" s="51" t="s">
        <v>45</v>
      </c>
      <c r="B4" s="51"/>
      <c r="C4" s="51"/>
      <c r="D4" s="51"/>
      <c r="E4" s="1"/>
      <c r="F4" s="53" t="s">
        <v>39</v>
      </c>
      <c r="G4" s="53"/>
      <c r="H4" s="53"/>
      <c r="I4" s="3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8">
      <c r="A5" s="14" t="s">
        <v>17</v>
      </c>
      <c r="B5" s="14" t="s">
        <v>20</v>
      </c>
      <c r="C5" s="14" t="s">
        <v>33</v>
      </c>
      <c r="D5" s="14" t="s">
        <v>29</v>
      </c>
      <c r="E5" s="3"/>
      <c r="F5" s="10" t="s">
        <v>38</v>
      </c>
      <c r="G5" s="10" t="s">
        <v>7</v>
      </c>
      <c r="H5" s="34" t="s">
        <v>14</v>
      </c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 customHeight="1">
      <c r="A6" s="24" t="s">
        <v>18</v>
      </c>
      <c r="B6" s="44" t="s">
        <v>19</v>
      </c>
      <c r="C6" s="24">
        <v>9</v>
      </c>
      <c r="D6" s="24">
        <v>2.16</v>
      </c>
      <c r="E6" s="3"/>
      <c r="F6" s="43">
        <v>0.99685000000000001</v>
      </c>
      <c r="G6" s="24">
        <v>18</v>
      </c>
      <c r="H6" s="42">
        <v>8.3140000000000001</v>
      </c>
      <c r="I6" s="7"/>
      <c r="J6" s="2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4" t="s">
        <v>28</v>
      </c>
      <c r="B7" s="14" t="s">
        <v>37</v>
      </c>
      <c r="C7" s="14" t="s">
        <v>32</v>
      </c>
      <c r="D7" s="14" t="s">
        <v>0</v>
      </c>
      <c r="E7" s="3"/>
      <c r="F7" s="10" t="s">
        <v>22</v>
      </c>
      <c r="G7" s="31" t="s">
        <v>12</v>
      </c>
      <c r="H7" s="9" t="s">
        <v>23</v>
      </c>
      <c r="I7" s="7"/>
      <c r="J7" s="2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>
      <c r="A8" s="17">
        <f>(C10*D10*1000)/(1000+(C10*B8))</f>
        <v>0.15336153846153849</v>
      </c>
      <c r="B8" s="24">
        <v>58.5</v>
      </c>
      <c r="C8" s="43">
        <f>(1000-(C6/D6)*F6)/1000</f>
        <v>0.9958464583333333</v>
      </c>
      <c r="D8" s="43">
        <v>0.87</v>
      </c>
      <c r="E8" s="3"/>
      <c r="F8" s="25">
        <v>273.14999999999998</v>
      </c>
      <c r="G8" s="33">
        <v>6025</v>
      </c>
      <c r="H8" s="26">
        <f>((H6*(F8)^2*G6)/(G8*1000))</f>
        <v>1.8532238628995845</v>
      </c>
      <c r="J8" s="2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4" t="s">
        <v>10</v>
      </c>
      <c r="B9" s="13" t="s">
        <v>6</v>
      </c>
      <c r="C9" s="14" t="s">
        <v>31</v>
      </c>
      <c r="D9" s="14" t="s">
        <v>30</v>
      </c>
      <c r="E9" s="3"/>
      <c r="F9" s="9" t="s">
        <v>21</v>
      </c>
      <c r="G9" s="32" t="s">
        <v>13</v>
      </c>
      <c r="H9" s="9" t="s">
        <v>24</v>
      </c>
      <c r="I9" s="27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6.5" customHeight="1">
      <c r="A10" s="20">
        <v>2</v>
      </c>
      <c r="B10" s="17">
        <f>(D8*(A10-1))+1</f>
        <v>1.87</v>
      </c>
      <c r="C10" s="17">
        <f>(C6/B8)/C8</f>
        <v>0.15448782546622053</v>
      </c>
      <c r="D10" s="17">
        <f>(C6+(C8)*1000)/((C6/D6)+(C8*1000)/F6)</f>
        <v>1.0016811919895834</v>
      </c>
      <c r="E10" s="3"/>
      <c r="F10" s="19">
        <v>373.15</v>
      </c>
      <c r="G10" s="33">
        <v>40687.9</v>
      </c>
      <c r="H10" s="26">
        <f>((H6*(F10)^2*G6)/(G10*1000))</f>
        <v>0.51213462808279608</v>
      </c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9.5" customHeight="1">
      <c r="A11" s="54" t="s">
        <v>34</v>
      </c>
      <c r="B11" s="54"/>
      <c r="C11" s="54"/>
      <c r="D11" s="54"/>
      <c r="E11" s="22"/>
      <c r="F11" s="54" t="s">
        <v>15</v>
      </c>
      <c r="G11" s="54"/>
      <c r="H11" s="54"/>
      <c r="I11" s="37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8">
      <c r="A12" s="45" t="s">
        <v>41</v>
      </c>
      <c r="B12" s="14" t="s">
        <v>44</v>
      </c>
      <c r="C12" s="45" t="s">
        <v>43</v>
      </c>
      <c r="D12" s="14" t="s">
        <v>42</v>
      </c>
      <c r="E12" s="3"/>
      <c r="F12" s="15" t="s">
        <v>2</v>
      </c>
      <c r="G12" s="14" t="s">
        <v>1</v>
      </c>
      <c r="H12" s="3"/>
      <c r="I12" s="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17">
        <f>(C10*B10*H10)</f>
        <v>0.14795171662192538</v>
      </c>
      <c r="B13" s="17">
        <f>F10+(C10*B10*H10)</f>
        <v>373.29795171662192</v>
      </c>
      <c r="C13" s="17">
        <f>-(C10*B10*H8)</f>
        <v>-0.53538198115434155</v>
      </c>
      <c r="D13" s="17">
        <f>F8+C13</f>
        <v>272.61461801884565</v>
      </c>
      <c r="E13" s="3"/>
      <c r="F13" s="17">
        <f>(A8*G13*(E17+273.15)*B10)</f>
        <v>7.0114320444384637</v>
      </c>
      <c r="G13" s="24">
        <v>8.2000000000000003E-2</v>
      </c>
      <c r="H13" s="3"/>
      <c r="I13" s="27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8">
      <c r="A14" s="5"/>
      <c r="B14" s="14" t="s">
        <v>47</v>
      </c>
      <c r="C14" s="5"/>
      <c r="D14" s="14" t="s">
        <v>48</v>
      </c>
      <c r="E14" s="30"/>
      <c r="F14" s="55" t="s">
        <v>16</v>
      </c>
      <c r="G14" s="55"/>
      <c r="H14" s="55"/>
      <c r="I14" s="11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" customHeight="1">
      <c r="A15" s="46"/>
      <c r="B15" s="47">
        <f>B13-273.15</f>
        <v>100.14795171662195</v>
      </c>
      <c r="C15" s="5"/>
      <c r="D15" s="17">
        <f>D13-273.15</f>
        <v>-0.53538198115433033</v>
      </c>
      <c r="E15" s="3"/>
      <c r="F15" s="15" t="s">
        <v>3</v>
      </c>
      <c r="G15" s="15" t="s">
        <v>4</v>
      </c>
      <c r="H15" s="15" t="s">
        <v>5</v>
      </c>
      <c r="I15" s="12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 customHeight="1">
      <c r="A16" s="55" t="s">
        <v>8</v>
      </c>
      <c r="B16" s="55"/>
      <c r="C16" s="55"/>
      <c r="D16" s="55"/>
      <c r="E16" s="36" t="s">
        <v>26</v>
      </c>
      <c r="F16" s="24">
        <v>8.0713000000000008</v>
      </c>
      <c r="G16" s="24">
        <v>1730.63</v>
      </c>
      <c r="H16" s="24">
        <v>233.42599999999999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 customHeight="1">
      <c r="A17" s="13" t="s">
        <v>46</v>
      </c>
      <c r="B17" s="13" t="s">
        <v>35</v>
      </c>
      <c r="C17" s="13" t="s">
        <v>36</v>
      </c>
      <c r="D17" s="23"/>
      <c r="E17" s="24">
        <v>25</v>
      </c>
      <c r="F17" s="52" t="s">
        <v>11</v>
      </c>
      <c r="G17" s="52"/>
      <c r="H17" s="52"/>
      <c r="I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>
      <c r="A18" s="17">
        <f>10^(F16-G16/(E17+H16))</f>
        <v>23.685868159546811</v>
      </c>
      <c r="B18" s="17">
        <f>(1-(B10*C18))*(A18)</f>
        <v>23.563041772371268</v>
      </c>
      <c r="C18" s="18">
        <f>(C10)/((C10)+(1000/G6))</f>
        <v>2.7730695596415288E-3</v>
      </c>
      <c r="D18" s="4"/>
      <c r="E18" s="3"/>
      <c r="F18" s="35" t="s">
        <v>27</v>
      </c>
      <c r="G18" s="21"/>
      <c r="H18" s="5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5"/>
      <c r="B19" s="5"/>
      <c r="C19" s="5"/>
      <c r="D19" s="5"/>
      <c r="E19" s="5"/>
      <c r="F19" s="5"/>
      <c r="G19" s="5"/>
      <c r="H19" s="5"/>
      <c r="I19" s="3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5"/>
      <c r="B20" s="5"/>
      <c r="C20" s="5"/>
      <c r="D20" s="5"/>
      <c r="E20" s="5"/>
      <c r="F20" s="5"/>
      <c r="G20" s="5"/>
      <c r="H20" s="5"/>
      <c r="I20" s="3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>
      <c r="A21" s="16"/>
      <c r="B21" s="16"/>
      <c r="C21" s="16"/>
      <c r="D21" s="16"/>
      <c r="E21" s="16"/>
      <c r="F21" s="16"/>
      <c r="G21" s="16"/>
      <c r="H21" s="16"/>
      <c r="I21" s="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16" t="s">
        <v>40</v>
      </c>
      <c r="B22" s="16"/>
      <c r="C22" s="16"/>
      <c r="D22" s="16"/>
      <c r="E22" s="16"/>
      <c r="F22" s="16"/>
      <c r="G22" s="16"/>
      <c r="H22" s="16"/>
      <c r="I22" s="3"/>
      <c r="J22" s="5"/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3"/>
      <c r="B23" s="3"/>
      <c r="C23" s="3"/>
      <c r="D23" s="3"/>
      <c r="E23" s="3"/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3"/>
      <c r="B24" s="3"/>
      <c r="C24" s="3"/>
      <c r="D24" s="3"/>
      <c r="E24" s="3"/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3"/>
      <c r="B25" s="3"/>
      <c r="C25" s="3"/>
      <c r="D25" s="3"/>
      <c r="E25" s="3"/>
      <c r="F25" s="3"/>
      <c r="G25" s="3"/>
      <c r="H25" s="3"/>
      <c r="I25" s="3"/>
      <c r="J25" s="3"/>
      <c r="K25" s="5"/>
      <c r="L25" s="5"/>
      <c r="M25" s="48"/>
      <c r="N25" s="48"/>
      <c r="O25" s="48"/>
      <c r="P25" s="48"/>
      <c r="Q25" s="48"/>
      <c r="R25" s="48"/>
      <c r="S25" s="48"/>
      <c r="T25" s="48"/>
      <c r="U25" s="48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3"/>
      <c r="B26" s="3"/>
      <c r="C26" s="3"/>
      <c r="D26" s="3"/>
      <c r="E26" s="3"/>
      <c r="F26" s="3"/>
      <c r="G26" s="3"/>
      <c r="H26" s="3"/>
      <c r="I26" s="3"/>
      <c r="J26" s="3"/>
      <c r="K26" s="5"/>
      <c r="L26" s="5"/>
      <c r="M26" s="48"/>
      <c r="N26" s="48"/>
      <c r="O26" s="48"/>
      <c r="P26" s="48"/>
      <c r="Q26" s="48"/>
      <c r="R26" s="48"/>
      <c r="S26" s="48"/>
      <c r="T26" s="48"/>
      <c r="U26" s="48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3"/>
      <c r="B27" s="3"/>
      <c r="C27" s="3"/>
      <c r="D27" s="3"/>
      <c r="E27" s="3"/>
      <c r="F27" s="3"/>
      <c r="G27" s="3"/>
      <c r="H27" s="3"/>
      <c r="I27" s="3"/>
      <c r="J27" s="3"/>
      <c r="K27" s="5"/>
      <c r="L27" s="5"/>
      <c r="M27" s="48"/>
      <c r="N27" s="48"/>
      <c r="O27" s="48"/>
      <c r="P27" s="48"/>
      <c r="Q27" s="48"/>
      <c r="R27" s="48"/>
      <c r="S27" s="48"/>
      <c r="T27" s="48"/>
      <c r="U27" s="48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3"/>
      <c r="B28" s="3"/>
      <c r="C28" s="3"/>
      <c r="D28" s="3"/>
      <c r="E28" s="3"/>
      <c r="F28" s="3"/>
      <c r="G28" s="3"/>
      <c r="H28" s="3"/>
      <c r="I28" s="3"/>
      <c r="J28" s="5"/>
      <c r="K28" s="5"/>
      <c r="L28" s="5"/>
      <c r="M28" s="48"/>
      <c r="N28" s="48"/>
      <c r="O28" s="48"/>
      <c r="P28" s="48"/>
      <c r="Q28" s="48"/>
      <c r="R28" s="48"/>
      <c r="S28" s="48"/>
      <c r="T28" s="48"/>
      <c r="U28" s="4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3"/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48"/>
      <c r="N29" s="48"/>
      <c r="O29" s="48"/>
      <c r="P29" s="48"/>
      <c r="Q29" s="48"/>
      <c r="R29" s="48"/>
      <c r="S29" s="48"/>
      <c r="T29" s="48"/>
      <c r="U29" s="4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>
      <c r="A30" s="3"/>
      <c r="B30" s="3"/>
      <c r="C30" s="3"/>
      <c r="D30" s="3"/>
      <c r="E30" s="3"/>
      <c r="F30" s="3"/>
      <c r="G30" s="3"/>
      <c r="H30" s="3"/>
      <c r="I30" s="3"/>
      <c r="J30" s="5"/>
      <c r="K30" s="5"/>
      <c r="L30" s="5"/>
      <c r="M30" s="48"/>
      <c r="N30" s="48"/>
      <c r="O30" s="48"/>
      <c r="P30" s="48"/>
      <c r="Q30" s="48"/>
      <c r="R30" s="48"/>
      <c r="S30" s="48"/>
      <c r="T30" s="48"/>
      <c r="U30" s="4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>
      <c r="A31" s="3"/>
      <c r="B31" s="3"/>
      <c r="C31" s="3"/>
      <c r="D31" s="3"/>
      <c r="E31" s="3"/>
      <c r="F31" s="3"/>
      <c r="G31" s="3"/>
      <c r="H31" s="3"/>
      <c r="I31" s="3"/>
      <c r="J31" s="5"/>
      <c r="K31" s="5"/>
      <c r="L31" s="5"/>
      <c r="M31" s="48"/>
      <c r="N31" s="48"/>
      <c r="O31" s="48"/>
      <c r="P31" s="48"/>
      <c r="Q31" s="48"/>
      <c r="R31" s="48"/>
      <c r="S31" s="48"/>
      <c r="T31" s="48"/>
      <c r="U31" s="4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>
      <c r="A32" s="2"/>
      <c r="B32" s="2"/>
      <c r="C32" s="2"/>
      <c r="D32" s="2"/>
      <c r="E32" s="2"/>
      <c r="F32" s="2"/>
      <c r="G32" s="2"/>
      <c r="H32" s="2"/>
      <c r="I32" s="2"/>
      <c r="J32" s="5"/>
      <c r="K32" s="5"/>
      <c r="L32" s="5"/>
      <c r="M32" s="48"/>
      <c r="N32" s="48"/>
      <c r="O32" s="48"/>
      <c r="P32" s="48"/>
      <c r="Q32" s="48"/>
      <c r="R32" s="48"/>
      <c r="S32" s="48"/>
      <c r="T32" s="48"/>
      <c r="U32" s="4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>
      <c r="A33" s="2"/>
      <c r="B33" s="2"/>
      <c r="C33" s="2"/>
      <c r="D33" s="2"/>
      <c r="E33" s="2"/>
      <c r="F33" s="2"/>
      <c r="G33" s="2"/>
      <c r="H33" s="2"/>
      <c r="I33" s="2"/>
      <c r="J33" s="5"/>
      <c r="K33" s="5"/>
      <c r="L33" s="5"/>
      <c r="M33" s="48"/>
      <c r="N33" s="48"/>
      <c r="O33" s="48"/>
      <c r="P33" s="48"/>
      <c r="Q33" s="48"/>
      <c r="R33" s="48"/>
      <c r="S33" s="48"/>
      <c r="T33" s="48"/>
      <c r="U33" s="4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8"/>
      <c r="N34" s="48"/>
      <c r="O34" s="48"/>
      <c r="P34" s="48"/>
      <c r="Q34" s="48"/>
      <c r="R34" s="48"/>
      <c r="S34" s="48"/>
      <c r="T34" s="48"/>
      <c r="U34" s="4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48"/>
      <c r="N35" s="48"/>
      <c r="O35" s="48"/>
      <c r="P35" s="48"/>
      <c r="Q35" s="48"/>
      <c r="R35" s="48"/>
      <c r="S35" s="48"/>
      <c r="T35" s="48"/>
      <c r="U35" s="4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48"/>
      <c r="N36" s="48"/>
      <c r="O36" s="48"/>
      <c r="P36" s="48"/>
      <c r="Q36" s="48"/>
      <c r="R36" s="48"/>
      <c r="S36" s="48"/>
      <c r="T36" s="48"/>
      <c r="U36" s="4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48"/>
      <c r="N37" s="48"/>
      <c r="O37" s="48"/>
      <c r="P37" s="48"/>
      <c r="Q37" s="48"/>
      <c r="R37" s="48"/>
      <c r="S37" s="48"/>
      <c r="T37" s="48"/>
      <c r="U37" s="4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8"/>
      <c r="N38" s="48"/>
      <c r="O38" s="48"/>
      <c r="P38" s="48"/>
      <c r="Q38" s="48"/>
      <c r="R38" s="48"/>
      <c r="S38" s="48"/>
      <c r="T38" s="48"/>
      <c r="U38" s="48"/>
    </row>
    <row r="39" spans="1:3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48"/>
      <c r="N39" s="48"/>
      <c r="O39" s="48"/>
      <c r="P39" s="48"/>
      <c r="Q39" s="48"/>
      <c r="R39" s="48"/>
      <c r="S39" s="48"/>
      <c r="T39" s="48"/>
      <c r="U39" s="48"/>
    </row>
    <row r="40" spans="1:3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6:3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6:3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6:3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6:3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6:3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6:3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6:3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6:3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6:3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6:3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6:3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6:3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6:3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6:3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6:3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6:3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6:3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6:3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6:3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6:3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6:3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6:3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6:3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6:3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6:3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6:3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6:3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6:3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6:3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6:3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6:3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6:3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6:3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6:3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6:3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6:3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6:3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6:3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6:3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6:3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6:3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6:3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6:3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6:3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6:3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6:3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6:3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6:3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6:3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6:3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6:3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6:3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6:3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6:3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6:3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6:3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6:3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6:3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6:3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6:3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6:3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6:3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6:3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6:3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6:3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6:3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6:3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6:3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6:3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6:3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6:3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6:3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6:3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6:3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6:3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6:3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6:3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6:3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6:3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6:3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6:3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6:3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6:3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6:3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6:3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6:3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6:3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6:3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6:3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6:3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6:3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6:3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6:3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6:3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6:3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6:3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</sheetData>
  <sheetProtection algorithmName="SHA-512" hashValue="fFaG3o7ua32r5A85qXW7/vlJmuLCs7A1AP3YU+iRaT6Q4xyjw3XY1RXCUCujs2R21FMUKUWcW+uE3cfFSIJoTQ==" saltValue="Bp+2JVNoC0dOMCMzfC1Scw==" spinCount="100000" sheet="1" objects="1" scenarios="1"/>
  <mergeCells count="10">
    <mergeCell ref="M25:U39"/>
    <mergeCell ref="A2:H2"/>
    <mergeCell ref="A1:H1"/>
    <mergeCell ref="A4:D4"/>
    <mergeCell ref="F17:H17"/>
    <mergeCell ref="F4:H4"/>
    <mergeCell ref="A11:D11"/>
    <mergeCell ref="F11:H11"/>
    <mergeCell ref="A16:D16"/>
    <mergeCell ref="F14:H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Coligativas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Juan Carlos Vázquez</dc:creator>
  <cp:lastModifiedBy>drjva</cp:lastModifiedBy>
  <dcterms:created xsi:type="dcterms:W3CDTF">2019-02-11T07:39:16Z</dcterms:created>
  <dcterms:modified xsi:type="dcterms:W3CDTF">2020-02-07T21:33:35Z</dcterms:modified>
</cp:coreProperties>
</file>